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55" windowWidth="18195" windowHeight="11340" tabRatio="813" firstSheet="1" activeTab="6"/>
  </bookViews>
  <sheets>
    <sheet name="Budget Instructions " sheetId="9" r:id="rId1"/>
    <sheet name="Budget and Mgmt Plan " sheetId="2" r:id="rId2"/>
    <sheet name="Budget for Submission " sheetId="3" r:id="rId3"/>
    <sheet name="Costings " sheetId="4" r:id="rId4"/>
    <sheet name="Flight and Accm. Costs " sheetId="10" r:id="rId5"/>
    <sheet name="Salary Instructions " sheetId="8" r:id="rId6"/>
    <sheet name="Salary Calculator" sheetId="7" r:id="rId7"/>
    <sheet name="Salary Comparison" sheetId="6" r:id="rId8"/>
  </sheets>
  <externalReferences>
    <externalReference r:id="rId9"/>
    <externalReference r:id="rId10"/>
    <externalReference r:id="rId11"/>
    <externalReference r:id="rId12"/>
    <externalReference r:id="rId13"/>
  </externalReferences>
  <definedNames>
    <definedName name="acct_end">'Salary Calculator'!$AD$119</definedName>
    <definedName name="acct_start">'Salary Calculator'!$AD$117</definedName>
    <definedName name="catalog">[1]Parameters!$B$2</definedName>
    <definedName name="Catalogs">OFFSET([2]WorkBookData!$C$2,0,0,COUNTA([2]WorkBookData!$C:$C)-1,1)</definedName>
    <definedName name="cube">[1]Parameters!$B$3</definedName>
    <definedName name="Cubes">OFFSET([2]WorkBookData!$D$2,0,0,COUNTA([2]WorkBookData!$D:$D)-1,1)</definedName>
    <definedName name="datasource">[1]Parameters!$B$1</definedName>
    <definedName name="Datasources">OFFSET([2]WorkBookData!$B$2,0,0,COUNTA([2]WorkBookData!$B:$B),1)</definedName>
    <definedName name="EV__LASTREFTIME__" hidden="1">39599.4825462963</definedName>
    <definedName name="FundCodeMapping">'[1]Fund Code Mapping'!$A$1:$B$549</definedName>
    <definedName name="List_Year">[3]Parameters!$A$3:$A$8</definedName>
    <definedName name="mdx">[1]Parameters!#REF!</definedName>
    <definedName name="Name_Catalog">[3]Parameters!$L$4</definedName>
    <definedName name="Name_Cube">[3]Parameters!$L$5</definedName>
    <definedName name="Name_CurrentMonthNumber">[3]Parameters!$H$12</definedName>
    <definedName name="Name_CurrentMonthYearID">[3]Parameters!$H$7</definedName>
    <definedName name="Name_CurrentMonthYearKey">[3]Parameters!$H$13</definedName>
    <definedName name="Name_CurrentMonthYearShortName">[3]Parameters!$H$9</definedName>
    <definedName name="Name_CurrentQuarterYearName">[3]Parameters!$H$6</definedName>
    <definedName name="Name_CurrentYearID">[3]Parameters!$H$3</definedName>
    <definedName name="Name_CurrentYearName">[3]Parameters!$H$4</definedName>
    <definedName name="Name_Datasource">[3]Parameters!$L$3</definedName>
    <definedName name="Name_PriorMonthYear1ID">[3]Parameters!$H$24</definedName>
    <definedName name="Name_PriorMonthYear1ShortName">[3]Parameters!$H$26</definedName>
    <definedName name="Name_PriorYear1ID">[3]Parameters!$H$22</definedName>
    <definedName name="Name_PriorYear1Name">[3]Parameters!$H$23</definedName>
    <definedName name="Name_Status">[1]Table_Status!$B$3:$C$18</definedName>
    <definedName name="NotIncluded_Calc">OFFSET([2]WorkBookData!$E$2,0,0,COUNTA([2]WorkBookData!$E:$E)-1,1)</definedName>
    <definedName name="NotIncluded_DblClk">OFFSET([2]WorkBookData!$F$2,0,0,COUNTA([2]WorkBookData!$F:$F)-1,1)</definedName>
    <definedName name="NotIncluded_RtClk">OFFSET([2]WorkBookData!$G$2,0,0,COUNTA([2]WorkBookData!$G:$G)-1,1)</definedName>
    <definedName name="NotIncluded_Updt">OFFSET([2]WorkBookData!$H$2,0,0,COUNTA([2]WorkBookData!$H:$H)-1,1)</definedName>
    <definedName name="NvsASD">"V2013-05-30"</definedName>
    <definedName name="NvsAutoDrillOk">"VY"</definedName>
    <definedName name="NvsElapsedTime">0.00160879629402189</definedName>
    <definedName name="NvsEndTime">41424.7213657407</definedName>
    <definedName name="NvsInstLang">"VENG"</definedName>
    <definedName name="NvsInstSpec">"%,FDEPTID,TALL_ORGS,NARTSSOC"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"%,X,RZF..R00A,CZF.."</definedName>
    <definedName name="NvsPanelBusUnit">"V"</definedName>
    <definedName name="NvsPanelEffdt">"V2011-01-01"</definedName>
    <definedName name="NvsPanelSetid">"VGROUP"</definedName>
    <definedName name="NvsReqBU">"VUNSWA"</definedName>
    <definedName name="NvsReqBUOnly">"VY"</definedName>
    <definedName name="NvsTransLed">"VN"</definedName>
    <definedName name="NvsTreeASD">"V2013-05-30"</definedName>
    <definedName name="NvsValTbl.ACCOUNT">"GL_ACCOUNT_TBL"</definedName>
    <definedName name="NvsValTbl.CURRENCY_CD">"CURRENCY_CD_TBL"</definedName>
    <definedName name="NvsValTbl.KK_BUDG_TRANS_TYPE">"GL_ACCOUNT_TBL"</definedName>
    <definedName name="NvsValTbl.PROJECT_ID">"FUP_PROJXTRB_VW"</definedName>
    <definedName name="param_ProjectEntity">[1]Parameters!$D$1</definedName>
    <definedName name="param_ProjectFund">[1]Parameters!$D$2</definedName>
    <definedName name="Param_Time">[1]Parameters!$D$3</definedName>
    <definedName name="Reflex_DS">[1]ExecSQLTemp!$A$3</definedName>
    <definedName name="SelectedEntity">[1]Data!$B$3</definedName>
    <definedName name="SelectedTime">[1]Data!$B$5</definedName>
    <definedName name="SelectSomethingChanged">[2]Parameters!$B$14</definedName>
    <definedName name="spVersionCheck">'[1]Version Check'!$A$1</definedName>
    <definedName name="StartDates">[4]NewHires!$C$33:$C$44</definedName>
    <definedName name="SuperRates">[4]NewHires!$C$47:$C$48</definedName>
    <definedName name="TermDates">[4]NewHires!$C$32:$C$44</definedName>
    <definedName name="versionCheckParams">'[1]Version Check'!$A$3</definedName>
  </definedNames>
  <calcPr calcId="145621"/>
</workbook>
</file>

<file path=xl/calcChain.xml><?xml version="1.0" encoding="utf-8"?>
<calcChain xmlns="http://schemas.openxmlformats.org/spreadsheetml/2006/main">
  <c r="Q34" i="10" l="1"/>
  <c r="Q33" i="10"/>
  <c r="Q32" i="10"/>
  <c r="Q31" i="10"/>
  <c r="Q30" i="10"/>
  <c r="Q29" i="10"/>
  <c r="Q28" i="10"/>
  <c r="Q27" i="10"/>
  <c r="Q26" i="10"/>
  <c r="Q25" i="10"/>
  <c r="Q24" i="10"/>
  <c r="Q23" i="10"/>
  <c r="Q22" i="10"/>
  <c r="Q21" i="10"/>
  <c r="Q20" i="10"/>
  <c r="Q19" i="10"/>
  <c r="Q18" i="10"/>
  <c r="Q17" i="10"/>
  <c r="Q16" i="10"/>
  <c r="Q15" i="10"/>
  <c r="Q14" i="10"/>
  <c r="Q13" i="10"/>
  <c r="Q12" i="10"/>
  <c r="Q9" i="10"/>
  <c r="Q8" i="10"/>
  <c r="Q7" i="10"/>
  <c r="Q6" i="10"/>
  <c r="Q5" i="10"/>
  <c r="Q4" i="10"/>
  <c r="E13" i="10"/>
  <c r="E12" i="10"/>
  <c r="E10" i="10"/>
  <c r="E9" i="10"/>
  <c r="E8" i="10"/>
  <c r="E7" i="10"/>
  <c r="E6" i="10"/>
  <c r="E5" i="10"/>
  <c r="E4" i="10"/>
  <c r="E3" i="10"/>
  <c r="E5" i="6" l="1"/>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C3" i="7" l="1"/>
  <c r="F3" i="7"/>
  <c r="C4" i="7"/>
  <c r="F4" i="7"/>
  <c r="C5" i="7"/>
  <c r="F5" i="7"/>
  <c r="C6" i="7"/>
  <c r="F6" i="7"/>
  <c r="C7" i="7"/>
  <c r="F7" i="7"/>
  <c r="C8" i="7"/>
  <c r="F8" i="7"/>
  <c r="C9" i="7"/>
  <c r="F9" i="7"/>
  <c r="C10" i="7"/>
  <c r="F10" i="7"/>
  <c r="C11" i="7"/>
  <c r="F11" i="7"/>
  <c r="C12" i="7"/>
  <c r="F12" i="7"/>
  <c r="C13" i="7"/>
  <c r="F13" i="7"/>
  <c r="C14" i="7"/>
  <c r="F14" i="7"/>
  <c r="C15" i="7"/>
  <c r="F15" i="7"/>
  <c r="C16" i="7"/>
  <c r="F16" i="7"/>
  <c r="C17" i="7"/>
  <c r="F17" i="7"/>
  <c r="C18" i="7"/>
  <c r="F18" i="7"/>
  <c r="C19" i="7"/>
  <c r="F19" i="7"/>
  <c r="C20" i="7"/>
  <c r="F20" i="7"/>
  <c r="C21" i="7"/>
  <c r="F21" i="7"/>
  <c r="C22" i="7"/>
  <c r="F22" i="7"/>
  <c r="C23" i="7"/>
  <c r="F23" i="7"/>
  <c r="C24" i="7"/>
  <c r="F24" i="7"/>
  <c r="C25" i="7"/>
  <c r="F25" i="7"/>
  <c r="C26" i="7"/>
  <c r="F26" i="7"/>
  <c r="C27" i="7"/>
  <c r="F27" i="7"/>
  <c r="C28" i="7"/>
  <c r="E28" i="7"/>
  <c r="F28" i="7"/>
  <c r="C29" i="7"/>
  <c r="E29" i="7"/>
  <c r="F29" i="7" s="1"/>
  <c r="C30" i="7"/>
  <c r="E30" i="7"/>
  <c r="F30" i="7" s="1"/>
  <c r="C31" i="7"/>
  <c r="E31" i="7"/>
  <c r="F31" i="7" s="1"/>
  <c r="C32" i="7"/>
  <c r="E32" i="7"/>
  <c r="F32" i="7" s="1"/>
  <c r="C33" i="7"/>
  <c r="E33" i="7"/>
  <c r="F33" i="7" s="1"/>
  <c r="C34" i="7"/>
  <c r="E34" i="7"/>
  <c r="F34" i="7" s="1"/>
  <c r="C35" i="7"/>
  <c r="E35" i="7"/>
  <c r="F35" i="7" s="1"/>
  <c r="C36" i="7"/>
  <c r="E36" i="7"/>
  <c r="F36" i="7"/>
  <c r="C37" i="7"/>
  <c r="E37" i="7"/>
  <c r="F37" i="7" s="1"/>
  <c r="C38" i="7"/>
  <c r="E38" i="7"/>
  <c r="F38" i="7" s="1"/>
  <c r="C39" i="7"/>
  <c r="E39" i="7"/>
  <c r="F39" i="7" s="1"/>
  <c r="C40" i="7"/>
  <c r="E40" i="7"/>
  <c r="F40" i="7" s="1"/>
  <c r="C41" i="7"/>
  <c r="E41" i="7"/>
  <c r="F41" i="7" s="1"/>
  <c r="C42" i="7"/>
  <c r="E42" i="7"/>
  <c r="F42" i="7" s="1"/>
  <c r="C43" i="7"/>
  <c r="E43" i="7"/>
  <c r="F43" i="7" s="1"/>
  <c r="C44" i="7"/>
  <c r="E44" i="7"/>
  <c r="F44" i="7"/>
  <c r="C45" i="7"/>
  <c r="E45" i="7"/>
  <c r="F45" i="7" s="1"/>
  <c r="C46" i="7"/>
  <c r="E46" i="7"/>
  <c r="F46" i="7" s="1"/>
  <c r="C47" i="7"/>
  <c r="E47" i="7"/>
  <c r="F47" i="7" s="1"/>
  <c r="C48" i="7"/>
  <c r="E48" i="7"/>
  <c r="F48" i="7" s="1"/>
  <c r="C49" i="7"/>
  <c r="E49" i="7"/>
  <c r="F49" i="7" s="1"/>
  <c r="C50" i="7"/>
  <c r="E50" i="7"/>
  <c r="F50" i="7" s="1"/>
  <c r="C51" i="7"/>
  <c r="E51" i="7"/>
  <c r="F51" i="7" s="1"/>
  <c r="C52" i="7"/>
  <c r="E52" i="7"/>
  <c r="F52" i="7"/>
  <c r="C53" i="7"/>
  <c r="E53" i="7"/>
  <c r="F53" i="7" s="1"/>
  <c r="C54" i="7"/>
  <c r="E54" i="7"/>
  <c r="F54" i="7" s="1"/>
  <c r="C55" i="7"/>
  <c r="E55" i="7"/>
  <c r="F55" i="7" s="1"/>
  <c r="C56" i="7"/>
  <c r="E56" i="7"/>
  <c r="F56" i="7" s="1"/>
  <c r="C57" i="7"/>
  <c r="E57" i="7"/>
  <c r="F57" i="7" s="1"/>
  <c r="C58" i="7"/>
  <c r="E58" i="7"/>
  <c r="F58" i="7" s="1"/>
  <c r="C59" i="7"/>
  <c r="E59" i="7"/>
  <c r="F59" i="7" s="1"/>
  <c r="C60" i="7"/>
  <c r="E60" i="7"/>
  <c r="F60" i="7"/>
  <c r="C61" i="7"/>
  <c r="E61" i="7"/>
  <c r="F61" i="7" s="1"/>
  <c r="C62" i="7"/>
  <c r="E62" i="7"/>
  <c r="F62" i="7" s="1"/>
  <c r="C63" i="7"/>
  <c r="E63" i="7"/>
  <c r="F63" i="7" s="1"/>
  <c r="C64" i="7"/>
  <c r="E64" i="7"/>
  <c r="F64" i="7" s="1"/>
  <c r="C65" i="7"/>
  <c r="E65" i="7"/>
  <c r="F65" i="7" s="1"/>
  <c r="C66" i="7"/>
  <c r="E66" i="7"/>
  <c r="F66" i="7" s="1"/>
  <c r="C67" i="7"/>
  <c r="E67" i="7"/>
  <c r="F67" i="7" s="1"/>
  <c r="C68" i="7"/>
  <c r="E68" i="7"/>
  <c r="F68" i="7"/>
  <c r="C69" i="7"/>
  <c r="E69" i="7"/>
  <c r="F69" i="7" s="1"/>
  <c r="C70" i="7"/>
  <c r="E70" i="7"/>
  <c r="F70" i="7" s="1"/>
  <c r="C71" i="7"/>
  <c r="E71" i="7"/>
  <c r="F71" i="7" s="1"/>
  <c r="C72" i="7"/>
  <c r="E72" i="7"/>
  <c r="F72" i="7" s="1"/>
  <c r="C73" i="7"/>
  <c r="E73" i="7"/>
  <c r="F73" i="7" s="1"/>
  <c r="C74" i="7"/>
  <c r="E74" i="7"/>
  <c r="F74" i="7" s="1"/>
  <c r="C75" i="7"/>
  <c r="E75" i="7"/>
  <c r="F75" i="7" s="1"/>
  <c r="C76" i="7"/>
  <c r="E76" i="7"/>
  <c r="F76" i="7"/>
  <c r="C77" i="7"/>
  <c r="E77" i="7"/>
  <c r="F77" i="7" s="1"/>
  <c r="C78" i="7"/>
  <c r="E78" i="7"/>
  <c r="F78" i="7" s="1"/>
  <c r="C79" i="7"/>
  <c r="E79" i="7"/>
  <c r="F79" i="7" s="1"/>
  <c r="C80" i="7"/>
  <c r="E80" i="7"/>
  <c r="F80" i="7" s="1"/>
  <c r="C81" i="7"/>
  <c r="E81" i="7"/>
  <c r="F81" i="7" s="1"/>
  <c r="C82" i="7"/>
  <c r="E82" i="7"/>
  <c r="F82" i="7" s="1"/>
  <c r="C83" i="7"/>
  <c r="E83" i="7"/>
  <c r="F83" i="7" s="1"/>
  <c r="C84" i="7"/>
  <c r="E84" i="7"/>
  <c r="F84" i="7"/>
  <c r="C85" i="7"/>
  <c r="E85" i="7"/>
  <c r="F85" i="7" s="1"/>
  <c r="C86" i="7"/>
  <c r="E86" i="7"/>
  <c r="F86" i="7" s="1"/>
  <c r="C87" i="7"/>
  <c r="E87" i="7"/>
  <c r="F87" i="7" s="1"/>
  <c r="C88" i="7"/>
  <c r="E88" i="7"/>
  <c r="F88" i="7" s="1"/>
  <c r="C89" i="7"/>
  <c r="E89" i="7"/>
  <c r="F89" i="7" s="1"/>
  <c r="C90" i="7"/>
  <c r="E90" i="7"/>
  <c r="F90" i="7" s="1"/>
  <c r="C91" i="7"/>
  <c r="E91" i="7"/>
  <c r="F91" i="7" s="1"/>
  <c r="C92" i="7"/>
  <c r="E92" i="7"/>
  <c r="F92" i="7"/>
  <c r="C93" i="7"/>
  <c r="E93" i="7"/>
  <c r="F93" i="7" s="1"/>
  <c r="C94" i="7"/>
  <c r="E94" i="7"/>
  <c r="F94" i="7" s="1"/>
  <c r="C95" i="7"/>
  <c r="E95" i="7"/>
  <c r="F95" i="7" s="1"/>
  <c r="C96" i="7"/>
  <c r="E96" i="7"/>
  <c r="F96" i="7" s="1"/>
  <c r="C97" i="7"/>
  <c r="E97" i="7"/>
  <c r="F97" i="7" s="1"/>
  <c r="C102" i="7"/>
  <c r="AC115" i="7"/>
  <c r="AC116" i="7"/>
  <c r="AI116" i="7"/>
  <c r="AD117" i="7"/>
  <c r="AD116" i="7" s="1"/>
  <c r="AE117" i="7"/>
  <c r="AE116" i="7" s="1"/>
  <c r="AF117" i="7"/>
  <c r="AF123" i="7" s="1"/>
  <c r="AG117" i="7"/>
  <c r="AG116" i="7" s="1"/>
  <c r="AH117" i="7"/>
  <c r="AH116" i="7" s="1"/>
  <c r="AI117" i="7"/>
  <c r="AI115" i="7" s="1"/>
  <c r="AJ117" i="7"/>
  <c r="AJ123" i="7" s="1"/>
  <c r="AK117" i="7"/>
  <c r="AK116" i="7" s="1"/>
  <c r="AL117" i="7"/>
  <c r="AL116" i="7" s="1"/>
  <c r="AM117" i="7"/>
  <c r="AM116" i="7" s="1"/>
  <c r="AN117" i="7"/>
  <c r="AN123" i="7" s="1"/>
  <c r="AS117" i="7"/>
  <c r="AS122" i="7" s="1"/>
  <c r="AT117" i="7"/>
  <c r="AT122" i="7" s="1"/>
  <c r="AU117" i="7"/>
  <c r="AV117" i="7"/>
  <c r="AV122" i="7" s="1"/>
  <c r="AW117" i="7"/>
  <c r="AW122" i="7" s="1"/>
  <c r="AX117" i="7"/>
  <c r="AX122" i="7" s="1"/>
  <c r="AY117" i="7"/>
  <c r="AZ117" i="7"/>
  <c r="AZ122" i="7" s="1"/>
  <c r="BA117" i="7"/>
  <c r="BA122" i="7" s="1"/>
  <c r="BB117" i="7"/>
  <c r="BB122" i="7" s="1"/>
  <c r="BC117" i="7"/>
  <c r="AC122" i="7"/>
  <c r="AF122" i="7"/>
  <c r="EB122" i="7" s="1"/>
  <c r="AG122" i="7"/>
  <c r="AI122" i="7"/>
  <c r="CA122" i="7" s="1"/>
  <c r="AK122" i="7"/>
  <c r="AM122" i="7"/>
  <c r="CE122" i="7" s="1"/>
  <c r="AR122" i="7"/>
  <c r="AU122" i="7"/>
  <c r="AY122" i="7"/>
  <c r="BC122" i="7"/>
  <c r="BH122" i="7"/>
  <c r="AC123" i="7"/>
  <c r="DK123" i="7" s="1"/>
  <c r="AE123" i="7"/>
  <c r="BW123" i="7" s="1"/>
  <c r="AG123" i="7"/>
  <c r="AH123" i="7"/>
  <c r="ED123" i="7" s="1"/>
  <c r="AK123" i="7"/>
  <c r="AL123" i="7"/>
  <c r="AM123" i="7"/>
  <c r="DU123" i="7" s="1"/>
  <c r="AR123" i="7"/>
  <c r="AS123" i="7"/>
  <c r="AT123" i="7"/>
  <c r="AU123" i="7"/>
  <c r="AW123" i="7"/>
  <c r="AX123" i="7"/>
  <c r="AY123" i="7"/>
  <c r="BA123" i="7"/>
  <c r="EH123" i="7" s="1"/>
  <c r="BB123" i="7"/>
  <c r="BC123" i="7"/>
  <c r="BH123" i="7"/>
  <c r="DM123" i="7"/>
  <c r="EA123" i="7"/>
  <c r="AC124" i="7"/>
  <c r="BU124" i="7" s="1"/>
  <c r="AE124" i="7"/>
  <c r="AF124" i="7"/>
  <c r="AG124" i="7"/>
  <c r="BY124" i="7" s="1"/>
  <c r="AI124" i="7"/>
  <c r="AJ124" i="7"/>
  <c r="AK124" i="7"/>
  <c r="CC124" i="7" s="1"/>
  <c r="AM124" i="7"/>
  <c r="AN124" i="7"/>
  <c r="AR124" i="7"/>
  <c r="AS124" i="7"/>
  <c r="AT124" i="7"/>
  <c r="AU124" i="7"/>
  <c r="AV124" i="7"/>
  <c r="AW124" i="7"/>
  <c r="AX124" i="7"/>
  <c r="EE124" i="7" s="1"/>
  <c r="AY124" i="7"/>
  <c r="CB124" i="7" s="1"/>
  <c r="AZ124" i="7"/>
  <c r="DS124" i="7" s="1"/>
  <c r="BA124" i="7"/>
  <c r="BB124" i="7"/>
  <c r="EI124" i="7" s="1"/>
  <c r="BC124" i="7"/>
  <c r="DV124" i="7" s="1"/>
  <c r="BH124" i="7"/>
  <c r="EA124" i="7" s="1"/>
  <c r="AC125" i="7"/>
  <c r="AD125" i="7"/>
  <c r="DZ125" i="7" s="1"/>
  <c r="AE125" i="7"/>
  <c r="BW125" i="7" s="1"/>
  <c r="AG125" i="7"/>
  <c r="AH125" i="7"/>
  <c r="DP125" i="7" s="1"/>
  <c r="AR125" i="7"/>
  <c r="AS125" i="7"/>
  <c r="AT125" i="7"/>
  <c r="AU125" i="7"/>
  <c r="AV125" i="7"/>
  <c r="AW125" i="7"/>
  <c r="AX125" i="7"/>
  <c r="AY125" i="7"/>
  <c r="AZ125" i="7"/>
  <c r="BA125" i="7"/>
  <c r="BB125" i="7"/>
  <c r="BC125" i="7"/>
  <c r="BH125" i="7"/>
  <c r="BZ125" i="7"/>
  <c r="DL125" i="7"/>
  <c r="ER125" i="7"/>
  <c r="AC126" i="7"/>
  <c r="AD126" i="7"/>
  <c r="AE126" i="7"/>
  <c r="AF126" i="7"/>
  <c r="AG126" i="7"/>
  <c r="AH126" i="7"/>
  <c r="AI126" i="7"/>
  <c r="AJ126" i="7"/>
  <c r="AK126" i="7"/>
  <c r="AL126" i="7"/>
  <c r="AM126" i="7"/>
  <c r="AN126" i="7"/>
  <c r="AR126" i="7"/>
  <c r="AS126" i="7"/>
  <c r="AT126" i="7"/>
  <c r="AU126" i="7"/>
  <c r="EB126" i="7" s="1"/>
  <c r="AV126" i="7"/>
  <c r="BY126" i="7" s="1"/>
  <c r="EQ126" i="7" s="1"/>
  <c r="AW126" i="7"/>
  <c r="ED126" i="7" s="1"/>
  <c r="AX126" i="7"/>
  <c r="AY126" i="7"/>
  <c r="EF126" i="7" s="1"/>
  <c r="AZ126" i="7"/>
  <c r="EG126" i="7" s="1"/>
  <c r="BA126" i="7"/>
  <c r="EH126" i="7" s="1"/>
  <c r="BB126" i="7"/>
  <c r="BC126" i="7"/>
  <c r="BH126" i="7"/>
  <c r="BX126" i="7"/>
  <c r="DN126" i="7"/>
  <c r="DR126" i="7"/>
  <c r="EA126" i="7"/>
  <c r="EI126" i="7"/>
  <c r="DU122" i="7" l="1"/>
  <c r="DV126" i="7"/>
  <c r="DZ123" i="7"/>
  <c r="CF126" i="7"/>
  <c r="ED125" i="7"/>
  <c r="BV125" i="7"/>
  <c r="AF125" i="7"/>
  <c r="DN125" i="7" s="1"/>
  <c r="DY124" i="7"/>
  <c r="DK124" i="7"/>
  <c r="AL124" i="7"/>
  <c r="AH124" i="7"/>
  <c r="BZ124" i="7" s="1"/>
  <c r="ER124" i="7" s="1"/>
  <c r="AD124" i="7"/>
  <c r="DL124" i="7" s="1"/>
  <c r="AZ123" i="7"/>
  <c r="AV123" i="7"/>
  <c r="AI123" i="7"/>
  <c r="AD123" i="7"/>
  <c r="AE122" i="7"/>
  <c r="EG124" i="7"/>
  <c r="BU122" i="7"/>
  <c r="EM122" i="7" s="1"/>
  <c r="BV126" i="7"/>
  <c r="EN126" i="7" s="1"/>
  <c r="EC124" i="7"/>
  <c r="DO124" i="7"/>
  <c r="CF124" i="7"/>
  <c r="DR124" i="7"/>
  <c r="BX124" i="7"/>
  <c r="EP124" i="7" s="1"/>
  <c r="AN122" i="7"/>
  <c r="CF122" i="7" s="1"/>
  <c r="CB126" i="7"/>
  <c r="ET126" i="7" s="1"/>
  <c r="BU123" i="7"/>
  <c r="EM123" i="7" s="1"/>
  <c r="DS123" i="7"/>
  <c r="BX122" i="7"/>
  <c r="EP122" i="7" s="1"/>
  <c r="DQ122" i="7"/>
  <c r="CC122" i="7"/>
  <c r="EU122" i="7" s="1"/>
  <c r="AL125" i="7"/>
  <c r="AI125" i="7"/>
  <c r="EE125" i="7" s="1"/>
  <c r="AM125" i="7"/>
  <c r="DU125" i="7" s="1"/>
  <c r="AJ125" i="7"/>
  <c r="DR125" i="7" s="1"/>
  <c r="AN125" i="7"/>
  <c r="DV125" i="7" s="1"/>
  <c r="AK125" i="7"/>
  <c r="DU126" i="7"/>
  <c r="EE126" i="7"/>
  <c r="DO125" i="7"/>
  <c r="EB124" i="7"/>
  <c r="DN124" i="7"/>
  <c r="EO123" i="7"/>
  <c r="CK123" i="7" s="1"/>
  <c r="Q123" i="7" s="1"/>
  <c r="CE123" i="7"/>
  <c r="EW123" i="7" s="1"/>
  <c r="CD123" i="7"/>
  <c r="EV123" i="7" s="1"/>
  <c r="EW122" i="7"/>
  <c r="EC122" i="7"/>
  <c r="DS122" i="7"/>
  <c r="DK122" i="7"/>
  <c r="BY122" i="7"/>
  <c r="AJ122" i="7"/>
  <c r="DR122" i="7" s="1"/>
  <c r="AQ126" i="7"/>
  <c r="EO125" i="7"/>
  <c r="ET124" i="7"/>
  <c r="CP124" i="7" s="1"/>
  <c r="V124" i="7" s="1"/>
  <c r="EF124" i="7"/>
  <c r="BV123" i="7"/>
  <c r="EN123" i="7" s="1"/>
  <c r="ES122" i="7"/>
  <c r="EG122" i="7"/>
  <c r="DY122" i="7"/>
  <c r="DO122" i="7"/>
  <c r="CP126" i="7"/>
  <c r="CN125" i="7"/>
  <c r="T125" i="7" s="1"/>
  <c r="AQ124" i="7"/>
  <c r="BZ123" i="7"/>
  <c r="ER123" i="7" s="1"/>
  <c r="DZ126" i="7"/>
  <c r="DM126" i="7"/>
  <c r="CE126" i="7"/>
  <c r="EW126" i="7" s="1"/>
  <c r="CS126" i="7" s="1"/>
  <c r="Y126" i="7" s="1"/>
  <c r="CA126" i="7"/>
  <c r="ES126" i="7" s="1"/>
  <c r="EP126" i="7"/>
  <c r="CL126" i="7" s="1"/>
  <c r="R126" i="7" s="1"/>
  <c r="EC126" i="7"/>
  <c r="DY126" i="7"/>
  <c r="DT126" i="7"/>
  <c r="DP126" i="7"/>
  <c r="DL126" i="7"/>
  <c r="CD126" i="7"/>
  <c r="EV126" i="7" s="1"/>
  <c r="BZ126" i="7"/>
  <c r="ER126" i="7" s="1"/>
  <c r="DS126" i="7"/>
  <c r="DO126" i="7"/>
  <c r="DK126" i="7"/>
  <c r="CC126" i="7"/>
  <c r="EU126" i="7" s="1"/>
  <c r="BU126" i="7"/>
  <c r="AB126" i="7"/>
  <c r="CV126" i="7" s="1"/>
  <c r="DH126" i="7" s="1"/>
  <c r="EJ126" i="7" s="1"/>
  <c r="EN125" i="7"/>
  <c r="CJ125" i="7" s="1"/>
  <c r="P125" i="7" s="1"/>
  <c r="EI125" i="7"/>
  <c r="EA125" i="7"/>
  <c r="DM125" i="7"/>
  <c r="BY125" i="7"/>
  <c r="EQ125" i="7" s="1"/>
  <c r="BV124" i="7"/>
  <c r="EN124" i="7" s="1"/>
  <c r="EU124" i="7"/>
  <c r="CQ124" i="7" s="1"/>
  <c r="W124" i="7" s="1"/>
  <c r="EQ124" i="7"/>
  <c r="EM124" i="7"/>
  <c r="CI124" i="7" s="1"/>
  <c r="AQ125" i="7"/>
  <c r="CF123" i="7"/>
  <c r="DV123" i="7"/>
  <c r="CB123" i="7"/>
  <c r="DR123" i="7"/>
  <c r="EF123" i="7"/>
  <c r="BX123" i="7"/>
  <c r="EP123" i="7" s="1"/>
  <c r="DN123" i="7"/>
  <c r="EB123" i="7"/>
  <c r="DQ126" i="7"/>
  <c r="BW126" i="7"/>
  <c r="EG125" i="7"/>
  <c r="EC125" i="7"/>
  <c r="CM125" i="7" s="1"/>
  <c r="S125" i="7" s="1"/>
  <c r="DY125" i="7"/>
  <c r="DK125" i="7"/>
  <c r="CF125" i="7"/>
  <c r="CB125" i="7"/>
  <c r="ET125" i="7" s="1"/>
  <c r="BX125" i="7"/>
  <c r="EP125" i="7" s="1"/>
  <c r="AB125" i="7"/>
  <c r="CV125" i="7" s="1"/>
  <c r="DH125" i="7" s="1"/>
  <c r="EJ125" i="7" s="1"/>
  <c r="EH124" i="7"/>
  <c r="ED124" i="7"/>
  <c r="DZ124" i="7"/>
  <c r="CE124" i="7"/>
  <c r="EW124" i="7" s="1"/>
  <c r="DU124" i="7"/>
  <c r="V126" i="7"/>
  <c r="EF125" i="7"/>
  <c r="EB125" i="7"/>
  <c r="BU125" i="7"/>
  <c r="AB124" i="7"/>
  <c r="CV124" i="7" s="1"/>
  <c r="DH124" i="7" s="1"/>
  <c r="EI123" i="7"/>
  <c r="CS123" i="7" s="1"/>
  <c r="Y123" i="7" s="1"/>
  <c r="AN116" i="7"/>
  <c r="AJ116" i="7"/>
  <c r="AF116" i="7"/>
  <c r="DQ124" i="7"/>
  <c r="DM124" i="7"/>
  <c r="CA124" i="7"/>
  <c r="BW124" i="7"/>
  <c r="EO124" i="7" s="1"/>
  <c r="EG123" i="7"/>
  <c r="EC123" i="7"/>
  <c r="DY123" i="7"/>
  <c r="DT123" i="7"/>
  <c r="DP123" i="7"/>
  <c r="CN123" i="7" s="1"/>
  <c r="T123" i="7" s="1"/>
  <c r="DL123" i="7"/>
  <c r="CJ123" i="7" s="1"/>
  <c r="AB123" i="7"/>
  <c r="CV123" i="7" s="1"/>
  <c r="DH123" i="7" s="1"/>
  <c r="EJ123" i="7" s="1"/>
  <c r="EI122" i="7"/>
  <c r="EE122" i="7"/>
  <c r="EA122" i="7"/>
  <c r="DN122" i="7"/>
  <c r="AL122" i="7"/>
  <c r="AH122" i="7"/>
  <c r="AD122" i="7"/>
  <c r="CI122" i="7" l="1"/>
  <c r="O122" i="7" s="1"/>
  <c r="CL122" i="7"/>
  <c r="R122" i="7" s="1"/>
  <c r="DV122" i="7"/>
  <c r="CO122" i="7"/>
  <c r="U122" i="7" s="1"/>
  <c r="EU123" i="7"/>
  <c r="CQ123" i="7" s="1"/>
  <c r="W123" i="7" s="1"/>
  <c r="EQ122" i="7"/>
  <c r="CM122" i="7" s="1"/>
  <c r="S122" i="7" s="1"/>
  <c r="CS122" i="7"/>
  <c r="Y122" i="7" s="1"/>
  <c r="CR123" i="7"/>
  <c r="X123" i="7"/>
  <c r="CE125" i="7"/>
  <c r="EW125" i="7" s="1"/>
  <c r="CS125" i="7" s="1"/>
  <c r="Y125" i="7" s="1"/>
  <c r="CM124" i="7"/>
  <c r="S124" i="7" s="1"/>
  <c r="CK125" i="7"/>
  <c r="Q125" i="7" s="1"/>
  <c r="CJ126" i="7"/>
  <c r="P126" i="7" s="1"/>
  <c r="CQ122" i="7"/>
  <c r="W122" i="7" s="1"/>
  <c r="CC123" i="7"/>
  <c r="DP124" i="7"/>
  <c r="DJ124" i="7" s="1"/>
  <c r="EX123" i="7"/>
  <c r="CT123" i="7" s="1"/>
  <c r="Z123" i="7" s="1"/>
  <c r="EE123" i="7"/>
  <c r="CA123" i="7"/>
  <c r="DQ123" i="7"/>
  <c r="CP125" i="7"/>
  <c r="BY123" i="7"/>
  <c r="DO123" i="7"/>
  <c r="CM123" i="7" s="1"/>
  <c r="S123" i="7" s="1"/>
  <c r="CN124" i="7"/>
  <c r="T124" i="7" s="1"/>
  <c r="DM122" i="7"/>
  <c r="BW122" i="7"/>
  <c r="EO122" i="7" s="1"/>
  <c r="DT124" i="7"/>
  <c r="CR124" i="7" s="1"/>
  <c r="X124" i="7" s="1"/>
  <c r="CD124" i="7"/>
  <c r="EV124" i="7"/>
  <c r="EQ123" i="7"/>
  <c r="EX125" i="7"/>
  <c r="CT125" i="7" s="1"/>
  <c r="Z125" i="7" s="1"/>
  <c r="CB122" i="7"/>
  <c r="EF122" i="7"/>
  <c r="AB122" i="7"/>
  <c r="CV122" i="7" s="1"/>
  <c r="DH122" i="7" s="1"/>
  <c r="EX122" i="7" s="1"/>
  <c r="P123" i="7"/>
  <c r="CJ124" i="7"/>
  <c r="P124" i="7" s="1"/>
  <c r="ET123" i="7"/>
  <c r="CQ126" i="7"/>
  <c r="W126" i="7" s="1"/>
  <c r="CL124" i="7"/>
  <c r="R124" i="7" s="1"/>
  <c r="CS124" i="7"/>
  <c r="Y124" i="7" s="1"/>
  <c r="CR126" i="7"/>
  <c r="X126" i="7" s="1"/>
  <c r="CP123" i="7"/>
  <c r="V123" i="7" s="1"/>
  <c r="DS125" i="7"/>
  <c r="CC125" i="7"/>
  <c r="DQ125" i="7"/>
  <c r="CA125" i="7"/>
  <c r="ES125" i="7"/>
  <c r="CD125" i="7"/>
  <c r="EV125" i="7" s="1"/>
  <c r="DT125" i="7"/>
  <c r="EH125" i="7"/>
  <c r="DX125" i="7" s="1"/>
  <c r="O124" i="7"/>
  <c r="DX123" i="7"/>
  <c r="EM125" i="7"/>
  <c r="BT123" i="7"/>
  <c r="CI123" i="7"/>
  <c r="DJ126" i="7"/>
  <c r="BV122" i="7"/>
  <c r="DL122" i="7"/>
  <c r="DZ122" i="7"/>
  <c r="CO126" i="7"/>
  <c r="U126" i="7" s="1"/>
  <c r="CL123" i="7"/>
  <c r="R123" i="7" s="1"/>
  <c r="ES124" i="7"/>
  <c r="CO124" i="7" s="1"/>
  <c r="U124" i="7" s="1"/>
  <c r="CM126" i="7"/>
  <c r="S126" i="7" s="1"/>
  <c r="CN126" i="7"/>
  <c r="T126" i="7" s="1"/>
  <c r="BZ122" i="7"/>
  <c r="ER122" i="7" s="1"/>
  <c r="DP122" i="7"/>
  <c r="ED122" i="7"/>
  <c r="BT124" i="7"/>
  <c r="BT126" i="7"/>
  <c r="EM126" i="7"/>
  <c r="CD122" i="7"/>
  <c r="DT122" i="7"/>
  <c r="EH122" i="7"/>
  <c r="CK124" i="7"/>
  <c r="Q124" i="7" s="1"/>
  <c r="EJ124" i="7"/>
  <c r="DX124" i="7" s="1"/>
  <c r="CL125" i="7"/>
  <c r="R125" i="7" s="1"/>
  <c r="V125" i="7"/>
  <c r="EO126" i="7"/>
  <c r="CK126" i="7" s="1"/>
  <c r="Q126" i="7" s="1"/>
  <c r="DX126" i="7"/>
  <c r="EX124" i="7"/>
  <c r="EL124" i="7" s="1"/>
  <c r="EX126" i="7"/>
  <c r="CT126" i="7" s="1"/>
  <c r="Z126" i="7" s="1"/>
  <c r="EL123" i="7" l="1"/>
  <c r="CK122" i="7"/>
  <c r="Q122" i="7" s="1"/>
  <c r="DJ123" i="7"/>
  <c r="DJ125" i="7"/>
  <c r="EJ122" i="7"/>
  <c r="ES123" i="7"/>
  <c r="CO123" i="7" s="1"/>
  <c r="CR125" i="7"/>
  <c r="ET122" i="7"/>
  <c r="CP122" i="7" s="1"/>
  <c r="V122" i="7" s="1"/>
  <c r="CO125" i="7"/>
  <c r="U125" i="7" s="1"/>
  <c r="BT125" i="7"/>
  <c r="X125" i="7"/>
  <c r="EU125" i="7"/>
  <c r="CQ125" i="7" s="1"/>
  <c r="W125" i="7" s="1"/>
  <c r="CT122" i="7"/>
  <c r="Z122" i="7" s="1"/>
  <c r="DJ122" i="7"/>
  <c r="O123" i="7"/>
  <c r="CI125" i="7"/>
  <c r="CN122" i="7"/>
  <c r="T122" i="7" s="1"/>
  <c r="BT122" i="7"/>
  <c r="CT124" i="7"/>
  <c r="Z124" i="7" s="1"/>
  <c r="N124" i="7" s="1"/>
  <c r="EV122" i="7"/>
  <c r="CR122" i="7" s="1"/>
  <c r="X122" i="7" s="1"/>
  <c r="DX122" i="7"/>
  <c r="EN122" i="7"/>
  <c r="EL122" i="7" s="1"/>
  <c r="EL126" i="7"/>
  <c r="CI126" i="7"/>
  <c r="U123" i="7" l="1"/>
  <c r="N123" i="7" s="1"/>
  <c r="CH123" i="7"/>
  <c r="EL125" i="7"/>
  <c r="CJ122" i="7"/>
  <c r="CH122" i="7" s="1"/>
  <c r="CH124" i="7"/>
  <c r="CH126" i="7"/>
  <c r="O126" i="7"/>
  <c r="N126" i="7" s="1"/>
  <c r="P122" i="7"/>
  <c r="N122" i="7" s="1"/>
  <c r="CH125" i="7"/>
  <c r="O125" i="7"/>
  <c r="N125" i="7" s="1"/>
</calcChain>
</file>

<file path=xl/sharedStrings.xml><?xml version="1.0" encoding="utf-8"?>
<sst xmlns="http://schemas.openxmlformats.org/spreadsheetml/2006/main" count="865" uniqueCount="579">
  <si>
    <t xml:space="preserve">Project Management – Start-up and Recruitment </t>
  </si>
  <si>
    <t>Staff expenses – salaries, tea room expenses, membership fees</t>
  </si>
  <si>
    <t xml:space="preserve">Project development/ piloting </t>
  </si>
  <si>
    <t>Research – literature and research material</t>
  </si>
  <si>
    <t>Postage- envelopes, return envelopes etc.</t>
  </si>
  <si>
    <t>Travel</t>
  </si>
  <si>
    <t xml:space="preserve">Data Collection </t>
  </si>
  <si>
    <t xml:space="preserve">Data Analysis </t>
  </si>
  <si>
    <t xml:space="preserve">Synthesis and interpretation </t>
  </si>
  <si>
    <t>Professional opinions and other consulting</t>
  </si>
  <si>
    <t xml:space="preserve">Dissemination/supporting implementation </t>
  </si>
  <si>
    <t xml:space="preserve">Ongoing </t>
  </si>
  <si>
    <t>Meetings – venue hire, equipment, catering, entertainment   etc.</t>
  </si>
  <si>
    <t>Utilities – telephones, teleconferences, phone/internet services</t>
  </si>
  <si>
    <t>Repair and maintenance – computers, infrastructure etc.</t>
  </si>
  <si>
    <t>Staff expenses – training and development – workshops</t>
  </si>
  <si>
    <t>Administration Costs – stationery supplies, printing (consumables) etc.</t>
  </si>
  <si>
    <t xml:space="preserve">Marketing/advertising for applicants </t>
  </si>
  <si>
    <t>TIP Make sure you have an allowance for return visits due to unforeseen circumstances i.e. GP was busy.</t>
  </si>
  <si>
    <t xml:space="preserve">Workshops, seminars, etc. - Venue hire, catering, marketing, gifts/entertainment </t>
  </si>
  <si>
    <t xml:space="preserve">Travel – domestic and international flights and accommodation, mileage, international and domestic conferences, other international and domestic travel </t>
  </si>
  <si>
    <t>Period 1</t>
  </si>
  <si>
    <t>Period 2</t>
  </si>
  <si>
    <t>Period 3</t>
  </si>
  <si>
    <t xml:space="preserve">Period 4 </t>
  </si>
  <si>
    <t xml:space="preserve">TIP Don't forget to include meal allowances - in flight meals, restaurant, breakfast/lunch/dinner, hotel meals/room service, beverages, airport meals </t>
  </si>
  <si>
    <t xml:space="preserve">Total </t>
  </si>
  <si>
    <t>Transcription</t>
  </si>
  <si>
    <t>1 hour of recording = 4 hours transcription</t>
  </si>
  <si>
    <t>Interviews / Focus groups</t>
  </si>
  <si>
    <t>Focus groups usually 1.5 hours</t>
  </si>
  <si>
    <t>Budget time to recruit, conduct and transcribe</t>
  </si>
  <si>
    <t>Refreshments $15 per person</t>
  </si>
  <si>
    <t>Teleconferences</t>
  </si>
  <si>
    <t xml:space="preserve">Telephone, 1 hour duration: allow 1/2 day conduct (4 per day)  plus set up time </t>
  </si>
  <si>
    <t>Car hire (includes fuel)</t>
  </si>
  <si>
    <t xml:space="preserve">Taxis </t>
  </si>
  <si>
    <t>Local travel $30 per trip</t>
  </si>
  <si>
    <t>Computer and office space start-up -License fees (software/ programs, website domains), computer equipment and accessories, furniture</t>
  </si>
  <si>
    <t>Marketing / advertising -Incl. Incentives for participants</t>
  </si>
  <si>
    <t>Workshops/seminars/ information ‘meetings’ – venue hire (external/internal), catering, restaurant meals etc.</t>
  </si>
  <si>
    <t>Sending out information, surveys etc. - Postage, return post envelopes, printing, time used to create data systems (sorting names, mail merge, creating records etc.)</t>
  </si>
  <si>
    <t>Online publication of reports - Marketing / advertising - payment to publish online journals</t>
  </si>
  <si>
    <t>Utilities telecommunications - Teleconferences, mobile calls, telephone expenses, phone cards, fax charges</t>
  </si>
  <si>
    <t>Attendance of conferences, external seminars/ workshops - Travel (taxis, airfares, public transport etc.), meals allowance, registration</t>
  </si>
  <si>
    <t>TIP Think about general data entry that may need to be done – casual employees (administration clerks etc.) may need to be thought about</t>
  </si>
  <si>
    <t>Place</t>
  </si>
  <si>
    <t>Accomm. $</t>
  </si>
  <si>
    <t>Total $</t>
  </si>
  <si>
    <t>Adelaide</t>
  </si>
  <si>
    <t>Brisbane</t>
  </si>
  <si>
    <t>Canberra</t>
  </si>
  <si>
    <t>Darwin</t>
  </si>
  <si>
    <t>Hobart</t>
  </si>
  <si>
    <t>Melbourne</t>
  </si>
  <si>
    <t>Perth</t>
  </si>
  <si>
    <t>High cost country centres</t>
  </si>
  <si>
    <t>Food and Drink $</t>
  </si>
  <si>
    <t>Incidentals $</t>
  </si>
  <si>
    <t xml:space="preserve">Adelaide </t>
  </si>
  <si>
    <t xml:space="preserve">Brisbane </t>
  </si>
  <si>
    <t xml:space="preserve">Darwin </t>
  </si>
  <si>
    <t xml:space="preserve">Melbourne </t>
  </si>
  <si>
    <t xml:space="preserve">Perth </t>
  </si>
  <si>
    <t xml:space="preserve">Sydney </t>
  </si>
  <si>
    <t xml:space="preserve">Other country centres </t>
  </si>
  <si>
    <t>see table 1</t>
  </si>
  <si>
    <t>Country Centre</t>
  </si>
  <si>
    <t>$</t>
  </si>
  <si>
    <t xml:space="preserve">Country Centre </t>
  </si>
  <si>
    <t>Horn Island (QLD)</t>
  </si>
  <si>
    <t>Jabiru (NT)</t>
  </si>
  <si>
    <t>Bright (VIC)</t>
  </si>
  <si>
    <t>Kalgoorlie (WA)</t>
  </si>
  <si>
    <t>Karratha (WA)</t>
  </si>
  <si>
    <t>Katherine (NT)</t>
  </si>
  <si>
    <t>Burnie (TAS)</t>
  </si>
  <si>
    <t>Mackay (QLD)</t>
  </si>
  <si>
    <t>Carnarvon (WA)</t>
  </si>
  <si>
    <t>Mount Isa (QLD)</t>
  </si>
  <si>
    <t>Newcastle (NSW)</t>
  </si>
  <si>
    <t>Chinchilla (QLD)</t>
  </si>
  <si>
    <t>Newman (WA)</t>
  </si>
  <si>
    <t>Port Hedland (WA)</t>
  </si>
  <si>
    <t>Derby (WA)</t>
  </si>
  <si>
    <t>Echuca (VIC)</t>
  </si>
  <si>
    <t>Thursday Island (QLD)</t>
  </si>
  <si>
    <t>Weipa (QLD)</t>
  </si>
  <si>
    <t>Wilpena-Pound (SA)</t>
  </si>
  <si>
    <t>Geraldton (WA)</t>
  </si>
  <si>
    <t>Whyalla (SA)</t>
  </si>
  <si>
    <t>Yulara (NT)</t>
  </si>
  <si>
    <t>Alice Spring (NT)</t>
  </si>
  <si>
    <t xml:space="preserve">Bourke (NSW) </t>
  </si>
  <si>
    <t xml:space="preserve">Broome (WA) </t>
  </si>
  <si>
    <t xml:space="preserve">Bunbury (WA) </t>
  </si>
  <si>
    <t xml:space="preserve">Cairns (QLD) </t>
  </si>
  <si>
    <t xml:space="preserve">Castlemaine (VIC) </t>
  </si>
  <si>
    <t>Christmas  Island (WA)</t>
  </si>
  <si>
    <t xml:space="preserve">Dampier (WA) </t>
  </si>
  <si>
    <t xml:space="preserve">Emerald (QLD) </t>
  </si>
  <si>
    <t xml:space="preserve">Exmouth (WA) </t>
  </si>
  <si>
    <t xml:space="preserve">Geelong (VIC) </t>
  </si>
  <si>
    <t xml:space="preserve">Gladstone (QLD) </t>
  </si>
  <si>
    <t xml:space="preserve">Gold Coast (QLD) </t>
  </si>
  <si>
    <t xml:space="preserve">Halls Creek (WA) </t>
  </si>
  <si>
    <t xml:space="preserve">Kununurra (WA) </t>
  </si>
  <si>
    <t xml:space="preserve">Norfolk Island </t>
  </si>
  <si>
    <t xml:space="preserve">Port Pirie (SA) </t>
  </si>
  <si>
    <t xml:space="preserve">Wagga Wagga (NSW) </t>
  </si>
  <si>
    <t xml:space="preserve">Wollongong (NSW) </t>
  </si>
  <si>
    <t xml:space="preserve">Variable -See Table 4 </t>
  </si>
  <si>
    <t>Albany (WA)</t>
  </si>
  <si>
    <t>Ararat (VIC)</t>
  </si>
  <si>
    <t xml:space="preserve">Armidale (NSW) </t>
  </si>
  <si>
    <t>Bairnsdale (VIC)</t>
  </si>
  <si>
    <t xml:space="preserve">Ballarat (VIC) </t>
  </si>
  <si>
    <t xml:space="preserve">Bathurst (NSW) </t>
  </si>
  <si>
    <t>Bendigo (VIC)</t>
  </si>
  <si>
    <t xml:space="preserve">Bordertown (SA) </t>
  </si>
  <si>
    <t xml:space="preserve">Broken Hill (NSW) </t>
  </si>
  <si>
    <t>Bundaberg (QLD)</t>
  </si>
  <si>
    <t>Kingaroy (QLD)</t>
  </si>
  <si>
    <t>Launceston (TAS)</t>
  </si>
  <si>
    <t xml:space="preserve">Maitland (NSW) </t>
  </si>
  <si>
    <t xml:space="preserve">Mount Gambier (SA) </t>
  </si>
  <si>
    <t xml:space="preserve">Mudgee (NSW) </t>
  </si>
  <si>
    <t xml:space="preserve">Muswellbrook (NSW) </t>
  </si>
  <si>
    <t xml:space="preserve">Naracoorte (SA) </t>
  </si>
  <si>
    <t xml:space="preserve">Orange (NSW) </t>
  </si>
  <si>
    <t xml:space="preserve">Port Augusta (SA) </t>
  </si>
  <si>
    <t xml:space="preserve">Portland (VIC </t>
  </si>
  <si>
    <t xml:space="preserve">Cocos (Keeling) Island </t>
  </si>
  <si>
    <t>Coffs Harbour (NSW)</t>
  </si>
  <si>
    <t xml:space="preserve">Cooma (NSW) </t>
  </si>
  <si>
    <t>Devonport (TAS)</t>
  </si>
  <si>
    <t>Dalby (QLD)</t>
  </si>
  <si>
    <t xml:space="preserve">Dubbo (NSW) </t>
  </si>
  <si>
    <t xml:space="preserve">Esperance (WA) </t>
  </si>
  <si>
    <t xml:space="preserve">Gosford (NSW) </t>
  </si>
  <si>
    <t xml:space="preserve">Goulburn (NSW) </t>
  </si>
  <si>
    <t xml:space="preserve">Hamilton (VIC) </t>
  </si>
  <si>
    <t>Hervey Bay (QLD)</t>
  </si>
  <si>
    <t>Horsham (VIC)</t>
  </si>
  <si>
    <t xml:space="preserve">Innisfail (QLD) </t>
  </si>
  <si>
    <t xml:space="preserve">Kadina (SA) </t>
  </si>
  <si>
    <t xml:space="preserve">Port Lincoln (SA) </t>
  </si>
  <si>
    <t>Renmark (SA)</t>
  </si>
  <si>
    <t xml:space="preserve">Rockhampton (QLD) </t>
  </si>
  <si>
    <t xml:space="preserve">Roma (QLD) </t>
  </si>
  <si>
    <t>Seymour (VIC)</t>
  </si>
  <si>
    <t xml:space="preserve">Swan Hill (VIC) </t>
  </si>
  <si>
    <t xml:space="preserve">Tamworth (NSW) </t>
  </si>
  <si>
    <t xml:space="preserve">Tennant Creek (NT) </t>
  </si>
  <si>
    <t>Toowoomba (QLD)</t>
  </si>
  <si>
    <t xml:space="preserve">Townsville (QLD) </t>
  </si>
  <si>
    <t xml:space="preserve">Tumut (NSW) </t>
  </si>
  <si>
    <t xml:space="preserve">Wonthaggi (VIC) </t>
  </si>
  <si>
    <t xml:space="preserve">Warrnambool (VIC) </t>
  </si>
  <si>
    <t>Qantas</t>
  </si>
  <si>
    <t>Albury</t>
  </si>
  <si>
    <t>Armidale</t>
  </si>
  <si>
    <t>Jet Star</t>
  </si>
  <si>
    <t>Bathurst</t>
  </si>
  <si>
    <t>REX</t>
  </si>
  <si>
    <t>Broken Hill</t>
  </si>
  <si>
    <t>Broome</t>
  </si>
  <si>
    <t>Cairns</t>
  </si>
  <si>
    <t>Coffs Harbour</t>
  </si>
  <si>
    <t>Dubbo</t>
  </si>
  <si>
    <t>Gold Coast</t>
  </si>
  <si>
    <t>Griffith</t>
  </si>
  <si>
    <t>Hamilton Island</t>
  </si>
  <si>
    <t>Launceston</t>
  </si>
  <si>
    <t>Lismore</t>
  </si>
  <si>
    <t>Merimbula</t>
  </si>
  <si>
    <t>Moruya</t>
  </si>
  <si>
    <t>Orange</t>
  </si>
  <si>
    <t>Parkes</t>
  </si>
  <si>
    <t>Port Macquarie</t>
  </si>
  <si>
    <t>Rockhampton</t>
  </si>
  <si>
    <t>Sunshine Coast</t>
  </si>
  <si>
    <t>Tamworth</t>
  </si>
  <si>
    <t>Townsville</t>
  </si>
  <si>
    <t>Wagga Wagga</t>
  </si>
  <si>
    <t>Whitsunday Coast</t>
  </si>
  <si>
    <t>Virgin</t>
  </si>
  <si>
    <t>Airfares - Fully Flexible*</t>
  </si>
  <si>
    <t xml:space="preserve">Destination </t>
  </si>
  <si>
    <t>One Way</t>
  </si>
  <si>
    <t xml:space="preserve">Return </t>
  </si>
  <si>
    <t xml:space="preserve">Airline </t>
  </si>
  <si>
    <t>*estimate only at 21 January 2013 - may vary with availability</t>
  </si>
  <si>
    <t>Interviews: $3 per minute; focus groups: $3.80 per minute excluding gst x insert # minutes x insert # interviews</t>
  </si>
  <si>
    <t>Ayers Rock (Uluru)</t>
  </si>
  <si>
    <t>To/from airport each way $50 per trip</t>
  </si>
  <si>
    <t xml:space="preserve">Port Macquarie (NSW) </t>
  </si>
  <si>
    <t xml:space="preserve">Queanbeyan (NSW) </t>
  </si>
  <si>
    <t xml:space="preserve">Ceduna (SA) </t>
  </si>
  <si>
    <t xml:space="preserve">Mildura (VIC) </t>
  </si>
  <si>
    <t xml:space="preserve">Telephone, 30 mins duration: allow 1/4 day conduct (4 per day) plus set up time </t>
  </si>
  <si>
    <t xml:space="preserve">The budget outlined below is planned out in steps of project management - this is to ensure all tasks are thought about carefully. We welcome each user to adapt the outline to best suit their project. </t>
  </si>
  <si>
    <r>
      <t xml:space="preserve">Tier 2 country centres (Table 2 </t>
    </r>
    <r>
      <rPr>
        <sz val="8"/>
        <rFont val="Calibri"/>
        <family val="2"/>
        <scheme val="minor"/>
      </rPr>
      <t>on right</t>
    </r>
    <r>
      <rPr>
        <sz val="11"/>
        <rFont val="Calibri"/>
        <family val="2"/>
        <scheme val="minor"/>
      </rPr>
      <t>)</t>
    </r>
  </si>
  <si>
    <t xml:space="preserve">Country </t>
  </si>
  <si>
    <t xml:space="preserve">Cost Group </t>
  </si>
  <si>
    <t xml:space="preserve">Albania </t>
  </si>
  <si>
    <t xml:space="preserve">Estonia </t>
  </si>
  <si>
    <t xml:space="preserve">Algeria </t>
  </si>
  <si>
    <t xml:space="preserve">Ethiopia </t>
  </si>
  <si>
    <t xml:space="preserve">Angola </t>
  </si>
  <si>
    <t xml:space="preserve">Fiji </t>
  </si>
  <si>
    <t xml:space="preserve">Antigua and Barbuda </t>
  </si>
  <si>
    <t xml:space="preserve">Finland </t>
  </si>
  <si>
    <t xml:space="preserve">Argentina </t>
  </si>
  <si>
    <t xml:space="preserve">France </t>
  </si>
  <si>
    <t xml:space="preserve">Austria </t>
  </si>
  <si>
    <t xml:space="preserve">Gabon </t>
  </si>
  <si>
    <t xml:space="preserve">Azerbaijan </t>
  </si>
  <si>
    <t xml:space="preserve">Gambia </t>
  </si>
  <si>
    <t xml:space="preserve">Bahamas </t>
  </si>
  <si>
    <t xml:space="preserve">Georgia </t>
  </si>
  <si>
    <t xml:space="preserve">Bahrain </t>
  </si>
  <si>
    <t xml:space="preserve">Germany </t>
  </si>
  <si>
    <t xml:space="preserve">Bangladesh </t>
  </si>
  <si>
    <t xml:space="preserve">Ghana </t>
  </si>
  <si>
    <t xml:space="preserve">Barbados </t>
  </si>
  <si>
    <t xml:space="preserve">Gibraltar </t>
  </si>
  <si>
    <t xml:space="preserve">Belgium </t>
  </si>
  <si>
    <t xml:space="preserve">Greece </t>
  </si>
  <si>
    <t xml:space="preserve">Bermuda </t>
  </si>
  <si>
    <t xml:space="preserve">Guatemala </t>
  </si>
  <si>
    <t xml:space="preserve">Bolivia </t>
  </si>
  <si>
    <t xml:space="preserve">Guyana </t>
  </si>
  <si>
    <t xml:space="preserve">Bosnia </t>
  </si>
  <si>
    <t xml:space="preserve">Hungary </t>
  </si>
  <si>
    <t xml:space="preserve">Brazil </t>
  </si>
  <si>
    <t xml:space="preserve">Iceland </t>
  </si>
  <si>
    <t xml:space="preserve">Brunei </t>
  </si>
  <si>
    <t xml:space="preserve">India </t>
  </si>
  <si>
    <t xml:space="preserve">Bulgaria </t>
  </si>
  <si>
    <t xml:space="preserve">Indonesia </t>
  </si>
  <si>
    <t xml:space="preserve">Burkina Faso </t>
  </si>
  <si>
    <t xml:space="preserve">Iran </t>
  </si>
  <si>
    <t xml:space="preserve">Cambodia </t>
  </si>
  <si>
    <t xml:space="preserve">Irish Republic </t>
  </si>
  <si>
    <t xml:space="preserve">Cameroon </t>
  </si>
  <si>
    <t xml:space="preserve">Israel </t>
  </si>
  <si>
    <t xml:space="preserve">Canada </t>
  </si>
  <si>
    <t xml:space="preserve">Italy </t>
  </si>
  <si>
    <t xml:space="preserve">Chile </t>
  </si>
  <si>
    <t xml:space="preserve">Jamaica </t>
  </si>
  <si>
    <r>
      <t xml:space="preserve">China </t>
    </r>
    <r>
      <rPr>
        <sz val="9"/>
        <color rgb="FF000000"/>
        <rFont val="Arial"/>
        <family val="2"/>
      </rPr>
      <t xml:space="preserve">(includes Macau &amp; Hong Kong) </t>
    </r>
  </si>
  <si>
    <t xml:space="preserve">Japan </t>
  </si>
  <si>
    <t xml:space="preserve">Colombia </t>
  </si>
  <si>
    <t xml:space="preserve">Jordan </t>
  </si>
  <si>
    <t xml:space="preserve">Congo Democratic Republic </t>
  </si>
  <si>
    <t xml:space="preserve">Kazakhstan </t>
  </si>
  <si>
    <t xml:space="preserve">Cook Islands </t>
  </si>
  <si>
    <t xml:space="preserve">Kenya </t>
  </si>
  <si>
    <t xml:space="preserve">Costa Rica </t>
  </si>
  <si>
    <t xml:space="preserve">Korea Republic </t>
  </si>
  <si>
    <t xml:space="preserve">Cote D’Ivoire </t>
  </si>
  <si>
    <t xml:space="preserve">Kuwait </t>
  </si>
  <si>
    <t xml:space="preserve">Croatia </t>
  </si>
  <si>
    <t xml:space="preserve">Laos </t>
  </si>
  <si>
    <t xml:space="preserve">Cuba </t>
  </si>
  <si>
    <t xml:space="preserve">Latvia </t>
  </si>
  <si>
    <t xml:space="preserve">Cyprus </t>
  </si>
  <si>
    <t xml:space="preserve">Lebanon </t>
  </si>
  <si>
    <t xml:space="preserve">Czech Republic </t>
  </si>
  <si>
    <t xml:space="preserve">Libya </t>
  </si>
  <si>
    <t xml:space="preserve">Denmark </t>
  </si>
  <si>
    <t xml:space="preserve">Lithuania </t>
  </si>
  <si>
    <t xml:space="preserve">Dominican Republic </t>
  </si>
  <si>
    <t xml:space="preserve">Luxembourg </t>
  </si>
  <si>
    <t xml:space="preserve">East Timor </t>
  </si>
  <si>
    <t xml:space="preserve">Macedonia </t>
  </si>
  <si>
    <t xml:space="preserve">Ecuador </t>
  </si>
  <si>
    <t xml:space="preserve">Malawi </t>
  </si>
  <si>
    <t xml:space="preserve">Egypt </t>
  </si>
  <si>
    <t xml:space="preserve">Malaysia </t>
  </si>
  <si>
    <t xml:space="preserve">El Salvador </t>
  </si>
  <si>
    <t xml:space="preserve">Mali </t>
  </si>
  <si>
    <t xml:space="preserve">Eritrea </t>
  </si>
  <si>
    <t xml:space="preserve">Malta </t>
  </si>
  <si>
    <t xml:space="preserve">Mauritius </t>
  </si>
  <si>
    <t xml:space="preserve">Senegal </t>
  </si>
  <si>
    <t xml:space="preserve">Mexico </t>
  </si>
  <si>
    <t xml:space="preserve">Serbia </t>
  </si>
  <si>
    <t xml:space="preserve">Monaco </t>
  </si>
  <si>
    <t xml:space="preserve">Sierra Leone </t>
  </si>
  <si>
    <t xml:space="preserve">Morocco </t>
  </si>
  <si>
    <t xml:space="preserve">Singapore </t>
  </si>
  <si>
    <t xml:space="preserve">Mozambique </t>
  </si>
  <si>
    <t xml:space="preserve">Slovakia </t>
  </si>
  <si>
    <t xml:space="preserve">Myanmar </t>
  </si>
  <si>
    <t xml:space="preserve">Slovenia </t>
  </si>
  <si>
    <t xml:space="preserve">Namibia </t>
  </si>
  <si>
    <t xml:space="preserve">Solomon Islands </t>
  </si>
  <si>
    <t xml:space="preserve">Nepal </t>
  </si>
  <si>
    <t xml:space="preserve">South Africa </t>
  </si>
  <si>
    <t xml:space="preserve">Netherlands </t>
  </si>
  <si>
    <t xml:space="preserve">Spain </t>
  </si>
  <si>
    <t xml:space="preserve">New Caledonia </t>
  </si>
  <si>
    <t xml:space="preserve">Sri Lanka </t>
  </si>
  <si>
    <t xml:space="preserve">New Zealand </t>
  </si>
  <si>
    <t xml:space="preserve">Sudan </t>
  </si>
  <si>
    <t xml:space="preserve">Nicaragua </t>
  </si>
  <si>
    <t xml:space="preserve">Surinam </t>
  </si>
  <si>
    <t xml:space="preserve">Nigeria </t>
  </si>
  <si>
    <t xml:space="preserve">Sweden </t>
  </si>
  <si>
    <t xml:space="preserve">Norway </t>
  </si>
  <si>
    <t xml:space="preserve">Switzerland </t>
  </si>
  <si>
    <t xml:space="preserve">Oman </t>
  </si>
  <si>
    <t xml:space="preserve">Syria </t>
  </si>
  <si>
    <t xml:space="preserve">Pakistan </t>
  </si>
  <si>
    <t xml:space="preserve">Taiwan </t>
  </si>
  <si>
    <t xml:space="preserve">Panama </t>
  </si>
  <si>
    <t xml:space="preserve">Tanzania </t>
  </si>
  <si>
    <t xml:space="preserve">Papua New Guinea </t>
  </si>
  <si>
    <t xml:space="preserve">Thailand </t>
  </si>
  <si>
    <t xml:space="preserve">Paraguay </t>
  </si>
  <si>
    <t xml:space="preserve">Tonga </t>
  </si>
  <si>
    <t xml:space="preserve">Peru </t>
  </si>
  <si>
    <t xml:space="preserve">Philippines </t>
  </si>
  <si>
    <t xml:space="preserve">Tunisia </t>
  </si>
  <si>
    <t xml:space="preserve">Poland </t>
  </si>
  <si>
    <t xml:space="preserve">Turkey </t>
  </si>
  <si>
    <t xml:space="preserve">Portugal </t>
  </si>
  <si>
    <t xml:space="preserve">Uganda </t>
  </si>
  <si>
    <t xml:space="preserve">Puerto Rico </t>
  </si>
  <si>
    <t xml:space="preserve">Ukraine </t>
  </si>
  <si>
    <t xml:space="preserve">Qatar </t>
  </si>
  <si>
    <t xml:space="preserve">United Arab Emirates </t>
  </si>
  <si>
    <t xml:space="preserve">Romania </t>
  </si>
  <si>
    <t xml:space="preserve">United Kingdom </t>
  </si>
  <si>
    <t xml:space="preserve">Russia </t>
  </si>
  <si>
    <t xml:space="preserve">United States of America </t>
  </si>
  <si>
    <t xml:space="preserve">Rwanda </t>
  </si>
  <si>
    <t xml:space="preserve">Uruguay </t>
  </si>
  <si>
    <t xml:space="preserve">Saint Lucia </t>
  </si>
  <si>
    <t xml:space="preserve">Vanuatu </t>
  </si>
  <si>
    <t xml:space="preserve">Saint Vincent </t>
  </si>
  <si>
    <t xml:space="preserve">Venezuela </t>
  </si>
  <si>
    <t xml:space="preserve">Samoa </t>
  </si>
  <si>
    <t xml:space="preserve">Vietnam </t>
  </si>
  <si>
    <t xml:space="preserve">Saudi Arabia </t>
  </si>
  <si>
    <t xml:space="preserve">Zambia </t>
  </si>
  <si>
    <t>Cost Group</t>
  </si>
  <si>
    <t>Meals $</t>
  </si>
  <si>
    <t xml:space="preserve">Table 1: High cost domestic country centres accommodation expenses </t>
  </si>
  <si>
    <t xml:space="preserve">Table 2: Tier 2 domestic country centres </t>
  </si>
  <si>
    <t xml:space="preserve">International table of countries - See table 3 for allowances </t>
  </si>
  <si>
    <t xml:space="preserve">Reasonable costs for domestic travel </t>
  </si>
  <si>
    <t xml:space="preserve">Trinidad &amp; Tobago </t>
  </si>
  <si>
    <t>Budgeting / Forecasting Tool</t>
  </si>
  <si>
    <t>Instructions</t>
  </si>
  <si>
    <t>1. Enter an employee description (Column E)</t>
  </si>
  <si>
    <t>2. Enter a department (Column F)</t>
  </si>
  <si>
    <t>3. Select a high level summary fund group from the drop down</t>
  </si>
  <si>
    <t>4. Select the employee type/level/step from the drop down (Column H) - This will populate the salary level. If "TRP" is selected, enter the TRP annual salary in Column I</t>
  </si>
  <si>
    <t>5. Enter a start and end date (Columns J &amp; K)</t>
  </si>
  <si>
    <t>6. Enter an FTE - This is used to calculate a prorated salary cost</t>
  </si>
  <si>
    <t>7. Enter an Annual Allowance (Column AO) if required. The prorated allowance will appear in column AP.</t>
  </si>
  <si>
    <t>8. Enter a bonus (column BD) and change the Super percentage (Column BR) as required</t>
  </si>
  <si>
    <t>9. Press "F9" to recalculate the sheet</t>
  </si>
  <si>
    <t>10. To view the monthly phasing, ungroup the desired area</t>
  </si>
  <si>
    <t>Assumptions</t>
  </si>
  <si>
    <t>Please contact the MIS Team if any assistance is required:</t>
  </si>
  <si>
    <t>Notes: If additional lines are required, copy existing rows down the page. Shaded areas indicate calculated values. Enter data in the white areas only.</t>
  </si>
  <si>
    <t>New staff rates are based on 2% increment in January 2014 and 1% increment in July 2014.</t>
  </si>
  <si>
    <t>The monthly phasing is based on an accrual accounting basis (accounting periods not calendar month ends)</t>
  </si>
  <si>
    <t xml:space="preserve"> Help Desk, ext: 53818, &lt;mis@unsw.edu.au&gt;</t>
  </si>
  <si>
    <t>Employee Description</t>
  </si>
  <si>
    <t>Entity</t>
  </si>
  <si>
    <t>Fund</t>
  </si>
  <si>
    <t>Type</t>
  </si>
  <si>
    <t>Annual TRP Remuneration</t>
  </si>
  <si>
    <t>Start Date</t>
  </si>
  <si>
    <t>End Date</t>
  </si>
  <si>
    <t>FTE</t>
  </si>
  <si>
    <t>Total HR Costs</t>
  </si>
  <si>
    <t>Jan</t>
  </si>
  <si>
    <t>Feb</t>
  </si>
  <si>
    <t>Mar</t>
  </si>
  <si>
    <t>Apr</t>
  </si>
  <si>
    <t>May</t>
  </si>
  <si>
    <t>Jun</t>
  </si>
  <si>
    <t>Jul</t>
  </si>
  <si>
    <t>Aug</t>
  </si>
  <si>
    <t>Sep</t>
  </si>
  <si>
    <t>Oct</t>
  </si>
  <si>
    <t>Nov</t>
  </si>
  <si>
    <t>Dec</t>
  </si>
  <si>
    <t>Base Salary</t>
  </si>
  <si>
    <t>Annual Allowance</t>
  </si>
  <si>
    <t>Prorated Allowance</t>
  </si>
  <si>
    <t>Bonus</t>
  </si>
  <si>
    <t>Super Rate</t>
  </si>
  <si>
    <t>Super</t>
  </si>
  <si>
    <t>On Costs</t>
  </si>
  <si>
    <t>Leave Loading</t>
  </si>
  <si>
    <t>Long Service Leave</t>
  </si>
  <si>
    <t>Workers Comp</t>
  </si>
  <si>
    <t>Payroll Tax</t>
  </si>
  <si>
    <t>New Employee 1</t>
  </si>
  <si>
    <t>CONSOP - Consolidated Operating</t>
  </si>
  <si>
    <t>New Employee 2</t>
  </si>
  <si>
    <t>STRATFUNDS - Strategic Funds</t>
  </si>
  <si>
    <t>ACAD3.1</t>
  </si>
  <si>
    <t>New Employee 3</t>
  </si>
  <si>
    <t>EXT.RESEARCH - External Research</t>
  </si>
  <si>
    <t>ACAD3.2</t>
  </si>
  <si>
    <t>New Employee 4</t>
  </si>
  <si>
    <t>GEN&amp;IT4.3</t>
  </si>
  <si>
    <t>New Employee 5</t>
  </si>
  <si>
    <t>GEN&amp;IT5.2</t>
  </si>
  <si>
    <t>End_mth</t>
  </si>
  <si>
    <t>start_mth</t>
  </si>
  <si>
    <t>LeaveLoadingMaxSalary</t>
  </si>
  <si>
    <t>ACAD</t>
  </si>
  <si>
    <t>LeaveLoadingCeiling</t>
  </si>
  <si>
    <t>GEN&amp;ITEMP</t>
  </si>
  <si>
    <t>OTHER RESEARCH - Other Research</t>
  </si>
  <si>
    <t>OTHERRESTRICTED - Other Restricted</t>
  </si>
  <si>
    <t>COMMACFUNDS - Commercial Activities</t>
  </si>
  <si>
    <t xml:space="preserve">    CAPFUNDS - Capital Fund</t>
  </si>
  <si>
    <t xml:space="preserve">    COREOPFUNDS - Core Operating</t>
  </si>
  <si>
    <t>GEN&amp;IT</t>
  </si>
  <si>
    <t>GEN38HR</t>
  </si>
  <si>
    <t>LEVEL 9</t>
  </si>
  <si>
    <t>LEVEL 8</t>
  </si>
  <si>
    <t>LEVEL 7</t>
  </si>
  <si>
    <t>LEVEL 6</t>
  </si>
  <si>
    <t>LEVEL 5</t>
  </si>
  <si>
    <t>LEVEL 4</t>
  </si>
  <si>
    <t>LEVEL 3</t>
  </si>
  <si>
    <t>LEVEL 2</t>
  </si>
  <si>
    <t>LEVEL 1</t>
  </si>
  <si>
    <t>Rate</t>
  </si>
  <si>
    <t>TRP</t>
  </si>
  <si>
    <t>Level/step</t>
  </si>
  <si>
    <t>Emp_Type</t>
  </si>
  <si>
    <t>2014 Staff Cost Calculator Instructions for Salary Calculator next sheet</t>
  </si>
  <si>
    <t>Hire of Car: $150 per day        Mileage: allow 76c per kilometre</t>
  </si>
  <si>
    <t xml:space="preserve">Go to the following website to calculate your taxi travel between destinations:  http://www.worldtaximeter.com/sydney </t>
  </si>
  <si>
    <t>Vouchers available for either $30 or $50 - if a larger amount is needed please talk to Sarah</t>
  </si>
  <si>
    <t xml:space="preserve">National Toll free access @ $0.14 per minute/person - $8.40 per hour/person </t>
  </si>
  <si>
    <t xml:space="preserve">International toll free access can fall between $0.14 - $0.74 per minute/person </t>
  </si>
  <si>
    <t>Please visit the following site to view pricing for individual locations: http://www.teleconference.com.au/pricing/</t>
  </si>
  <si>
    <t xml:space="preserve">External Venue hire: allow a minimum of $700.00 for external venue hire - we strongly advise you research suitable costing's prior to completing budget </t>
  </si>
  <si>
    <t>Early Career Fellowships</t>
  </si>
  <si>
    <t>NHMRC</t>
  </si>
  <si>
    <t>ECF</t>
  </si>
  <si>
    <t>PF2</t>
  </si>
  <si>
    <t>Practitioner Fellowships</t>
  </si>
  <si>
    <t>PF1</t>
  </si>
  <si>
    <t>SPRF</t>
  </si>
  <si>
    <t>4.1 - 4.4</t>
  </si>
  <si>
    <t>PRF</t>
  </si>
  <si>
    <t>3.4 - 3.6</t>
  </si>
  <si>
    <t>SRFB</t>
  </si>
  <si>
    <t>Research Fellowships</t>
  </si>
  <si>
    <t>3.1 - 3.3</t>
  </si>
  <si>
    <t>SRFA</t>
  </si>
  <si>
    <t>CDF2</t>
  </si>
  <si>
    <t>Career Development Fellowships</t>
  </si>
  <si>
    <t>CDF1</t>
  </si>
  <si>
    <t>PSP5</t>
  </si>
  <si>
    <t>PSP4</t>
  </si>
  <si>
    <t>PSP3</t>
  </si>
  <si>
    <t>5.1 - 5.5</t>
  </si>
  <si>
    <t>PSP2</t>
  </si>
  <si>
    <t>1. Capacity Building Grants in Population Health Research Program
2. Centres for Clinical Research Excellence
3. Dementia Research Grants
4. Partnership Projects
5. Program Grants
6. Project Grants</t>
  </si>
  <si>
    <t>4.1 - 4.3</t>
  </si>
  <si>
    <t>PSP1</t>
  </si>
  <si>
    <t>Discovery Early Career Researcher Award</t>
  </si>
  <si>
    <t>1.6 - 2.6</t>
  </si>
  <si>
    <t>ARC</t>
  </si>
  <si>
    <t>DECRA</t>
  </si>
  <si>
    <t>Super Science Fellowship</t>
  </si>
  <si>
    <t>1.1 - 1.8</t>
  </si>
  <si>
    <t>FS</t>
  </si>
  <si>
    <t>FT3</t>
  </si>
  <si>
    <t>FT2</t>
  </si>
  <si>
    <t>Future Fellowship</t>
  </si>
  <si>
    <t>FT1</t>
  </si>
  <si>
    <t>Federation Fellowship</t>
  </si>
  <si>
    <t>FF</t>
  </si>
  <si>
    <t>APF2</t>
  </si>
  <si>
    <t>Australian Professorial Fellowship</t>
  </si>
  <si>
    <t>APF1</t>
  </si>
  <si>
    <t>QEII2</t>
  </si>
  <si>
    <t>Queen Elizabeth II Fellowship</t>
  </si>
  <si>
    <t>QEII1</t>
  </si>
  <si>
    <t>ARFI2</t>
  </si>
  <si>
    <t>Australian Research Fellowship - Indigenous</t>
  </si>
  <si>
    <t>ARFI1</t>
  </si>
  <si>
    <t>ARF2</t>
  </si>
  <si>
    <t>Australian Research Fellowship</t>
  </si>
  <si>
    <t>ARF1</t>
  </si>
  <si>
    <t>Australian Postdoctoral Fellowship Industry</t>
  </si>
  <si>
    <t>APDI</t>
  </si>
  <si>
    <t>Australian Postdoctoral Fellowship</t>
  </si>
  <si>
    <t>APD</t>
  </si>
  <si>
    <t>Scheme</t>
  </si>
  <si>
    <t>UNSW Equiv $</t>
  </si>
  <si>
    <t>UNSW Equiv Level</t>
  </si>
  <si>
    <t>ARC / NHMRC Funding</t>
  </si>
  <si>
    <t>Funding Body</t>
  </si>
  <si>
    <t>Position Level</t>
  </si>
  <si>
    <t>https://www.venuesandevents.unsw.edu.au/includes/documents/UNSW_Campus_2013_Rate_1_2.pdf</t>
  </si>
  <si>
    <t xml:space="preserve">University venue/room hire can range between $150- $1000.00 Please view the following to check prices:  </t>
  </si>
  <si>
    <t xml:space="preserve">https://www.venuesandevents.unsw.edu.au/includes/documents/venues/AGSM_Rates_2013.pdf  </t>
  </si>
  <si>
    <t>This document is to guide you through creating a budget to create more accurate and efficient budgets to be submitted to funding bodies. It is a guide only, each project will appeal for different tasks and associated costing’s.</t>
  </si>
  <si>
    <t>Within this document you will find several sheets</t>
  </si>
  <si>
    <t>ACAD1.1</t>
  </si>
  <si>
    <t>Personnel Support Packages</t>
  </si>
  <si>
    <t>$ per annum</t>
  </si>
  <si>
    <t>PSP1 - Technical support - non-graduate personnel</t>
  </si>
  <si>
    <t>PSP2 - Junior graduate research assistant</t>
  </si>
  <si>
    <t>PSP3 - Experienced graduate research assistant/Junior postdoctoral research officer</t>
  </si>
  <si>
    <t>PSP4 - Experienced postdoctoral researcher (i.e., a researcher who would normally be considered as a named investigator on the research application and/or approaching the NHMRC CDF (formerly CDA) scheme or equivalent)</t>
  </si>
  <si>
    <t>PSP5 - Senior experienced postdoctoral researcher (i.e., a researcher who would normally be considered as a named investigator on the research application and is more than 10yrs post doctoral and/or would be expected to have applied for or held an NHMRC CDF (formerly CDA) or equivalent)</t>
  </si>
  <si>
    <t>ARC/NHMRC funding rates and their assumed equivalent levels at UNSW 20123/2014</t>
  </si>
  <si>
    <t>NHMRC 2014 Salary packages</t>
  </si>
  <si>
    <t>Step 1</t>
  </si>
  <si>
    <t>Step 2</t>
  </si>
  <si>
    <t>Step 3</t>
  </si>
  <si>
    <t>Awards</t>
  </si>
  <si>
    <t>Federation Fellowship (FF)</t>
  </si>
  <si>
    <t xml:space="preserve">ARC 2013 Salary Packages </t>
  </si>
  <si>
    <t xml:space="preserve">Discovery Early Career Researcher Award (DECRA) </t>
  </si>
  <si>
    <t xml:space="preserve">Fellowships </t>
  </si>
  <si>
    <t xml:space="preserve">Australian Professional Fellowship (APF) </t>
  </si>
  <si>
    <t>Future Fellowship(FT)</t>
  </si>
  <si>
    <t>Australian Postdoctoral Fellowship (APD)/ Australian Postdoctoral Fellowship Industry (APDI</t>
  </si>
  <si>
    <t xml:space="preserve">Australian Research Fellowship (ARF)/ Australian Research Fellowship - Indigenous (ARF-I)/ Queen Elizabeth II Fellowship (QEII) </t>
  </si>
  <si>
    <t>Level A/6</t>
  </si>
  <si>
    <t>Level B/1- 6</t>
  </si>
  <si>
    <t>Level B/1 - 6</t>
  </si>
  <si>
    <t xml:space="preserve">Table 3 - Reasonable allowances for International travel  </t>
  </si>
  <si>
    <t>Change period to reflect the length of project (years, months etc.)</t>
  </si>
  <si>
    <t xml:space="preserve">We recommend you visit the SERKO website to assess current flight costs </t>
  </si>
  <si>
    <t>Suggested interview time</t>
  </si>
  <si>
    <t xml:space="preserve">Software training for staff </t>
  </si>
  <si>
    <t xml:space="preserve">data cleaning / organising / Data manipulation </t>
  </si>
  <si>
    <t>Outsourcing to others</t>
  </si>
  <si>
    <t xml:space="preserve">data analysis workshops/training </t>
  </si>
  <si>
    <t xml:space="preserve">TIP Before making purchases for ahead of time, make sure you're sure that there will be no changes down the track. i.e. a purchase of 1000 x surveys for both a first send out and then a follow up, however later down the track changes need to be made on the follow up and therefore 500 of the surveys purchased are now obscolete. Instances like this can add up to a lot of extra costs that are uncessary and could be prevented with some forward thinking. </t>
  </si>
  <si>
    <t xml:space="preserve">3. Budget for submission - this is a page left blank for you to create a budget to be sent in for approval to the appropriate funding body. It is suggested you complete your budget here (or insert in upon handing it in for review). This will help when submitting your budget to the reviewer, giving them some insight to the project structure and help them make more informed judgements </t>
  </si>
  <si>
    <t>40</t>
  </si>
  <si>
    <t xml:space="preserve">5. Flights and Accommodation Costs - This is a guide on the allowances that need to be made for travelling. It includes reasonable costs for accommmodation and meals. There is also a guide here for average flight costs, these are only a guide and some research should be done via SERKO </t>
  </si>
  <si>
    <t xml:space="preserve">6. Salary Calculator Instructions - These instructions will guide you on how to use the UNSW salary calculator </t>
  </si>
  <si>
    <t>7. Salary Calculator - here you can calculate employees salary using the university's guides. You will find the instructions to use the calculator within the 'Costing's'</t>
  </si>
  <si>
    <t xml:space="preserve">8. Salary Comparison - This is for you to assess the salary gap between the university's salary base and major funding bodies (ARC, NHMRC) </t>
  </si>
  <si>
    <t xml:space="preserve">TIP When budgeting for flights, remember to include travel to and form the airport - locally and in the destination you are travelling to. Think about using public transport as a cheaper alternative to taxis when traveling. </t>
  </si>
  <si>
    <t xml:space="preserve">4. Costing's – Here you will find a list of costs available to help you develop your budget more accurately. However please be aware that some of these are only average costs and further investigation may be necessary. You will also find some helpful websites and suggestions on the time needed for certain tasks </t>
  </si>
  <si>
    <r>
      <t>2.</t>
    </r>
    <r>
      <rPr>
        <sz val="11"/>
        <color theme="1"/>
        <rFont val="Times New Roman"/>
        <family val="1"/>
      </rPr>
      <t> </t>
    </r>
    <r>
      <rPr>
        <sz val="11"/>
        <color theme="1"/>
        <rFont val="Calibri"/>
        <family val="2"/>
        <scheme val="minor"/>
      </rPr>
      <t>Budget and Management plan - Laid out in the form of project steps, this will help you think of what is required to complete your budget. It is your responsibility to adapt the budget to suit the project, inputting and deleting tasks as you go. All costs should be thought about carefully, do not assume a number to cover a task (i.e. meetings or symposium), break down the costs to ensure enough money will be available to complete the task. This step is also to provide guidance to the person who will be reviewing each budget (Gawaine Powell Davies).</t>
    </r>
  </si>
  <si>
    <t>Publications can cost between $1500 -$2500 - even though there is funding for some publication costs be aware that it may not always be available</t>
  </si>
  <si>
    <t>We suggest you to think a bout GoToMeetings as we pay a annual fee for use and it is not charged by the minute. However be mindful that there is a limit of only 5 people to be apart of the meeting.</t>
  </si>
  <si>
    <t xml:space="preserve">Translation Services </t>
  </si>
  <si>
    <t>You can view contacts and roughs costs for transaltion services by going to the server (insert server address)</t>
  </si>
  <si>
    <t xml:space="preserve">Interviewing - trascription sevrices, translation services an interview time </t>
  </si>
  <si>
    <t>Sorting of data, sending it to external sources for scanning, entering data, use of transcription services, translation services - Postage, time, contracted services</t>
  </si>
  <si>
    <t>It is optional to use this page.</t>
  </si>
  <si>
    <t xml:space="preserve">Establishment of Data Bases - Time and costs </t>
  </si>
  <si>
    <t>Payments to consumers, clinicians or practices for their involvement</t>
  </si>
  <si>
    <t>Travelling to and from destinations to distribute and collect data - Flights, mileage, car hire, meals etc.</t>
  </si>
  <si>
    <t xml:space="preserve">TIP Remember to include taxi travel to and from the airport, in both locations. Also include other taxi travel during the period you are away </t>
  </si>
  <si>
    <t>Consulatations/Start-up meetings/workshops- Consulatation costs, catering, venue hire, restaurant meals, travel to and from (taxi's, trains, air travel etc.)</t>
  </si>
  <si>
    <t xml:space="preserve">Face-to-face, allow time for set up, travel, time between interviews and lunch breaks. </t>
  </si>
  <si>
    <t xml:space="preserve">For all interviews allow for cancellations and rescheduling </t>
  </si>
  <si>
    <t>Participant incentives/reimbursements</t>
  </si>
  <si>
    <t xml:space="preserve">All participation incentives and reimbursements MUST be included in the ethics report for approval. </t>
  </si>
  <si>
    <t xml:space="preserve">Cost of Electronic Publications </t>
  </si>
  <si>
    <t>http://law.ato.gov.au/atolaw/view.htm?DocID=TXD/TD201217/NAT/ATO/00001&amp;PiT=99991231235958</t>
  </si>
  <si>
    <t>*Prices are current as of 24/1/2014 - Prices will be reviewed during July 2014. You can view these costs at the below address</t>
  </si>
  <si>
    <t xml:space="preserve">All UNSW relatred budgets MUST be checked by Gawaine Powell Davies and Sarah Ford. No project will be apporved without a final check.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</si>
</sst>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C09]dd\-mmm\-yy;@"/>
    <numFmt numFmtId="166" formatCode="_-* #,##0.0_-;\-* #,##0.0_-;_-* &quot;-&quot;??_-;_-@_-"/>
    <numFmt numFmtId="167" formatCode="0.0%"/>
    <numFmt numFmtId="168" formatCode="_(* #,##0_);_(* \(#,##0\);_(* &quot;-&quot;_);_(@_)"/>
    <numFmt numFmtId="169" formatCode="_(* #,##0.00_);_(* \(#,##0.00\);_(* &quot;-&quot;_);_(@_)"/>
    <numFmt numFmtId="170" formatCode=";;;"/>
    <numFmt numFmtId="171" formatCode="_(* #,##0_);_(* \(#,##0\);_(* &quot;-&quot;_);_(@_)\ "/>
    <numFmt numFmtId="172" formatCode="&quot;$&quot;#,##0"/>
  </numFmts>
  <fonts count="65" x14ac:knownFonts="1">
    <font>
      <sz val="11"/>
      <color theme="1"/>
      <name val="Calibri"/>
      <family val="2"/>
      <scheme val="minor"/>
    </font>
    <font>
      <b/>
      <sz val="12"/>
      <color theme="0"/>
      <name val="Calibri"/>
      <family val="2"/>
      <scheme val="minor"/>
    </font>
    <font>
      <sz val="11"/>
      <color theme="1"/>
      <name val="Calibri"/>
      <family val="2"/>
      <scheme val="minor"/>
    </font>
    <font>
      <b/>
      <sz val="11"/>
      <color theme="1"/>
      <name val="Calibri"/>
      <family val="2"/>
      <scheme val="minor"/>
    </font>
    <font>
      <sz val="14"/>
      <color rgb="FFFF0000"/>
      <name val="Calibri"/>
      <family val="2"/>
      <scheme val="minor"/>
    </font>
    <font>
      <sz val="10"/>
      <name val="Calibri"/>
      <family val="2"/>
      <scheme val="minor"/>
    </font>
    <font>
      <u/>
      <sz val="11"/>
      <color theme="10"/>
      <name val="Calibri"/>
      <family val="2"/>
      <scheme val="minor"/>
    </font>
    <font>
      <i/>
      <sz val="10"/>
      <color theme="3" tint="0.39997558519241921"/>
      <name val="Calibri"/>
      <family val="2"/>
      <scheme val="minor"/>
    </font>
    <font>
      <b/>
      <i/>
      <sz val="11"/>
      <color theme="1"/>
      <name val="Calibri"/>
      <family val="2"/>
      <scheme val="minor"/>
    </font>
    <font>
      <sz val="10"/>
      <name val="Arial"/>
      <family val="2"/>
    </font>
    <font>
      <sz val="9"/>
      <color theme="1"/>
      <name val="Calibri"/>
      <family val="2"/>
      <scheme val="minor"/>
    </font>
    <font>
      <sz val="10"/>
      <color theme="1"/>
      <name val="Calibri"/>
      <family val="2"/>
      <scheme val="minor"/>
    </font>
    <font>
      <sz val="11"/>
      <name val="Calibri"/>
      <family val="2"/>
      <scheme val="minor"/>
    </font>
    <font>
      <sz val="8"/>
      <name val="Calibri"/>
      <family val="2"/>
      <scheme val="minor"/>
    </font>
    <font>
      <sz val="10"/>
      <color rgb="FF000000"/>
      <name val="Arial"/>
      <family val="2"/>
    </font>
    <font>
      <sz val="9"/>
      <color rgb="FF000000"/>
      <name val="Arial"/>
      <family val="2"/>
    </font>
    <font>
      <b/>
      <i/>
      <sz val="10"/>
      <color rgb="FF000000"/>
      <name val="Arial"/>
      <family val="2"/>
    </font>
    <font>
      <b/>
      <sz val="18"/>
      <color indexed="56"/>
      <name val="Cambria"/>
      <family val="2"/>
    </font>
    <font>
      <b/>
      <sz val="8"/>
      <color indexed="9"/>
      <name val="Verdana"/>
      <family val="2"/>
    </font>
    <font>
      <sz val="10"/>
      <color theme="1"/>
      <name val="Arial"/>
      <family val="2"/>
    </font>
    <font>
      <sz val="8"/>
      <name val="Arial"/>
      <family val="2"/>
    </font>
    <font>
      <b/>
      <sz val="9"/>
      <color rgb="FF00000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color indexed="8"/>
      <name val="Arial"/>
      <family val="2"/>
    </font>
    <font>
      <u/>
      <sz val="11"/>
      <color theme="10"/>
      <name val="Calibri"/>
      <family val="2"/>
    </font>
    <font>
      <sz val="11"/>
      <color indexed="62"/>
      <name val="Calibri"/>
      <family val="2"/>
    </font>
    <font>
      <sz val="11"/>
      <color indexed="52"/>
      <name val="Calibri"/>
      <family val="2"/>
    </font>
    <font>
      <b/>
      <sz val="11"/>
      <color theme="1" tint="0.499984740745262"/>
      <name val="Calibri"/>
      <family val="2"/>
      <scheme val="minor"/>
    </font>
    <font>
      <sz val="11"/>
      <color indexed="60"/>
      <name val="Calibri"/>
      <family val="2"/>
    </font>
    <font>
      <sz val="12"/>
      <name val="Arial"/>
      <family val="2"/>
    </font>
    <font>
      <b/>
      <sz val="11"/>
      <color indexed="63"/>
      <name val="Calibri"/>
      <family val="2"/>
    </font>
    <font>
      <sz val="10"/>
      <name val="MS Sans Serif"/>
      <family val="2"/>
    </font>
    <font>
      <b/>
      <sz val="10"/>
      <name val="MS Sans Serif"/>
      <family val="2"/>
    </font>
    <font>
      <b/>
      <sz val="11"/>
      <color indexed="8"/>
      <name val="Calibri"/>
      <family val="2"/>
    </font>
    <font>
      <sz val="11"/>
      <color indexed="10"/>
      <name val="Calibri"/>
      <family val="2"/>
    </font>
    <font>
      <b/>
      <u/>
      <sz val="10"/>
      <name val="Calibri"/>
      <family val="2"/>
      <scheme val="minor"/>
    </font>
    <font>
      <sz val="10"/>
      <color rgb="FF00B0F0"/>
      <name val="Calibri"/>
      <family val="2"/>
      <scheme val="minor"/>
    </font>
    <font>
      <i/>
      <sz val="10"/>
      <name val="Calibri"/>
      <family val="2"/>
      <scheme val="minor"/>
    </font>
    <font>
      <sz val="10"/>
      <color indexed="8"/>
      <name val="Calibri"/>
      <family val="2"/>
    </font>
    <font>
      <b/>
      <sz val="10"/>
      <color indexed="8"/>
      <name val="Calibri"/>
      <family val="2"/>
    </font>
    <font>
      <sz val="10"/>
      <name val="Calibri"/>
      <family val="2"/>
    </font>
    <font>
      <b/>
      <u/>
      <sz val="10"/>
      <color indexed="8"/>
      <name val="Calibri"/>
      <family val="2"/>
    </font>
    <font>
      <b/>
      <u/>
      <sz val="12"/>
      <color rgb="FF000000"/>
      <name val="Calibri"/>
      <family val="2"/>
      <scheme val="minor"/>
    </font>
    <font>
      <b/>
      <u/>
      <sz val="11"/>
      <color theme="1"/>
      <name val="Calibri"/>
      <family val="2"/>
      <scheme val="minor"/>
    </font>
    <font>
      <b/>
      <sz val="11"/>
      <name val="Calibri"/>
      <family val="2"/>
      <scheme val="minor"/>
    </font>
    <font>
      <u/>
      <sz val="10"/>
      <color theme="10"/>
      <name val="Calibri"/>
      <family val="2"/>
      <scheme val="minor"/>
    </font>
    <font>
      <b/>
      <u/>
      <sz val="11"/>
      <color theme="3" tint="0.39997558519241921"/>
      <name val="Calibri"/>
      <family val="2"/>
      <scheme val="minor"/>
    </font>
    <font>
      <sz val="14"/>
      <color theme="3" tint="0.39997558519241921"/>
      <name val="Calibri"/>
      <family val="2"/>
      <scheme val="minor"/>
    </font>
    <font>
      <b/>
      <sz val="11"/>
      <color theme="3" tint="0.39997558519241921"/>
      <name val="Calibri"/>
      <family val="2"/>
      <scheme val="minor"/>
    </font>
    <font>
      <sz val="11"/>
      <color rgb="FF333333"/>
      <name val="Calibri"/>
      <family val="2"/>
      <scheme val="minor"/>
    </font>
    <font>
      <b/>
      <u/>
      <sz val="11"/>
      <color rgb="FF333333"/>
      <name val="Calibri"/>
      <family val="2"/>
      <scheme val="minor"/>
    </font>
    <font>
      <b/>
      <sz val="11"/>
      <color rgb="FF333333"/>
      <name val="Calibri"/>
      <family val="2"/>
      <scheme val="minor"/>
    </font>
    <font>
      <i/>
      <sz val="9"/>
      <name val="Calibri"/>
      <family val="2"/>
      <scheme val="minor"/>
    </font>
    <font>
      <sz val="11"/>
      <color theme="1"/>
      <name val="Times New Roman"/>
      <family val="1"/>
    </font>
    <font>
      <i/>
      <sz val="11"/>
      <color theme="3" tint="0.39997558519241921"/>
      <name val="Calibri"/>
      <family val="2"/>
      <scheme val="minor"/>
    </font>
  </fonts>
  <fills count="42">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6" tint="-0.49998474074526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0"/>
      </patternFill>
    </fill>
    <fill>
      <patternFill patternType="solid">
        <fgColor indexed="43"/>
      </patternFill>
    </fill>
    <fill>
      <patternFill patternType="solid">
        <fgColor indexed="26"/>
      </patternFill>
    </fill>
    <fill>
      <patternFill patternType="solid">
        <fgColor indexed="49"/>
        <bgColor indexed="64"/>
      </patternFill>
    </fill>
    <fill>
      <patternFill patternType="mediumGray">
        <fgColor indexed="22"/>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0" tint="-4.9989318521683403E-2"/>
        <bgColor indexed="64"/>
      </patternFill>
    </fill>
  </fills>
  <borders count="29">
    <border>
      <left/>
      <right/>
      <top/>
      <bottom/>
      <diagonal/>
    </border>
    <border>
      <left/>
      <right style="thin">
        <color auto="1"/>
      </right>
      <top/>
      <bottom/>
      <diagonal/>
    </border>
    <border>
      <left style="medium">
        <color indexed="64"/>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9"/>
      </left>
      <right style="thin">
        <color indexed="9"/>
      </right>
      <top/>
      <bottom style="thin">
        <color indexed="64"/>
      </bottom>
      <diagonal/>
    </border>
    <border>
      <left style="thin">
        <color indexed="64"/>
      </left>
      <right style="thin">
        <color indexed="64"/>
      </right>
      <top/>
      <bottom/>
      <diagonal/>
    </border>
    <border>
      <left style="thin">
        <color indexed="9"/>
      </left>
      <right/>
      <top/>
      <bottom style="thin">
        <color indexed="64"/>
      </bottom>
      <diagonal/>
    </border>
    <border>
      <left/>
      <right style="thin">
        <color indexed="9"/>
      </right>
      <top/>
      <bottom style="thin">
        <color indexed="64"/>
      </bottom>
      <diagonal/>
    </border>
    <border>
      <left style="thin">
        <color indexed="9"/>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C8C8C8"/>
      </left>
      <right style="medium">
        <color rgb="FFC8C8C8"/>
      </right>
      <top style="medium">
        <color rgb="FFC8C8C8"/>
      </top>
      <bottom style="medium">
        <color rgb="FFC8C8C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s>
  <cellStyleXfs count="245">
    <xf numFmtId="0" fontId="0" fillId="0" borderId="0"/>
    <xf numFmtId="44" fontId="2"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2"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19" fillId="0" borderId="0"/>
    <xf numFmtId="43" fontId="19" fillId="0" borderId="0" applyFont="0" applyFill="0" applyBorder="0" applyAlignment="0" applyProtection="0"/>
    <xf numFmtId="0" fontId="2" fillId="0" borderId="0"/>
    <xf numFmtId="168" fontId="9" fillId="0" borderId="0" applyFont="0" applyFill="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5" fillId="13" borderId="0" applyNumberFormat="0" applyBorder="0" applyAlignment="0" applyProtection="0"/>
    <xf numFmtId="0" fontId="26" fillId="30" borderId="14" applyNumberFormat="0" applyAlignment="0" applyProtection="0"/>
    <xf numFmtId="0" fontId="27" fillId="31" borderId="15" applyNumberFormat="0" applyAlignment="0" applyProtection="0"/>
    <xf numFmtId="41" fontId="9" fillId="0" borderId="0" applyFont="0" applyFill="0" applyBorder="0" applyAlignment="0" applyProtection="0"/>
    <xf numFmtId="41" fontId="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30" fillId="0" borderId="16"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0" applyNumberFormat="0" applyFill="0" applyBorder="0" applyAlignment="0" applyProtection="0"/>
    <xf numFmtId="170" fontId="33" fillId="32" borderId="19" applyFont="0" applyFill="0" applyBorder="0" applyAlignment="0" applyProtection="0">
      <alignment horizontal="center" vertical="center" wrapText="1"/>
      <protection locked="0"/>
    </xf>
    <xf numFmtId="0" fontId="34" fillId="0" borderId="0" applyNumberFormat="0" applyFill="0" applyBorder="0" applyAlignment="0" applyProtection="0">
      <alignment vertical="top"/>
      <protection locked="0"/>
    </xf>
    <xf numFmtId="0" fontId="35" fillId="17" borderId="14" applyNumberFormat="0" applyAlignment="0" applyProtection="0"/>
    <xf numFmtId="0" fontId="36" fillId="0" borderId="20" applyNumberFormat="0" applyFill="0" applyAlignment="0" applyProtection="0"/>
    <xf numFmtId="0" fontId="37" fillId="4" borderId="3">
      <alignment horizontal="left" vertical="center" wrapText="1"/>
    </xf>
    <xf numFmtId="0" fontId="38"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0" fontId="9" fillId="34" borderId="21" applyNumberFormat="0" applyFont="0" applyAlignment="0" applyProtection="0"/>
    <xf numFmtId="171" fontId="9" fillId="0" borderId="0"/>
    <xf numFmtId="171" fontId="20" fillId="35" borderId="0"/>
    <xf numFmtId="171" fontId="20" fillId="35" borderId="0"/>
    <xf numFmtId="171" fontId="39" fillId="0" borderId="0" applyAlignment="0">
      <alignment horizontal="center"/>
    </xf>
    <xf numFmtId="171" fontId="39" fillId="0" borderId="0" applyAlignment="0">
      <alignment horizontal="center"/>
    </xf>
    <xf numFmtId="0" fontId="40" fillId="30" borderId="22" applyNumberFormat="0" applyAlignment="0" applyProtection="0"/>
    <xf numFmtId="9" fontId="9"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42" fillId="0" borderId="23">
      <alignment horizontal="center"/>
    </xf>
    <xf numFmtId="3" fontId="41" fillId="0" borderId="0" applyFont="0" applyFill="0" applyBorder="0" applyAlignment="0" applyProtection="0"/>
    <xf numFmtId="0" fontId="41" fillId="36" borderId="0" applyNumberFormat="0" applyFont="0" applyBorder="0" applyAlignment="0" applyProtection="0"/>
    <xf numFmtId="171" fontId="9" fillId="0" borderId="0">
      <alignment wrapText="1"/>
    </xf>
    <xf numFmtId="171" fontId="9" fillId="0" borderId="0">
      <alignment wrapText="1"/>
    </xf>
    <xf numFmtId="171" fontId="9" fillId="0" borderId="0">
      <alignment horizontal="left"/>
    </xf>
    <xf numFmtId="0" fontId="43" fillId="0" borderId="24" applyNumberFormat="0" applyFill="0" applyAlignment="0" applyProtection="0"/>
    <xf numFmtId="0" fontId="44" fillId="0" borderId="0" applyNumberFormat="0" applyFill="0" applyBorder="0" applyAlignment="0" applyProtection="0"/>
  </cellStyleXfs>
  <cellXfs count="197">
    <xf numFmtId="0" fontId="0" fillId="0" borderId="0" xfId="0"/>
    <xf numFmtId="0" fontId="0" fillId="0" borderId="0" xfId="0" applyAlignment="1">
      <alignment wrapText="1"/>
    </xf>
    <xf numFmtId="0" fontId="4" fillId="0" borderId="0" xfId="0" applyFont="1" applyAlignment="1">
      <alignment wrapText="1"/>
    </xf>
    <xf numFmtId="0" fontId="4" fillId="0" borderId="0" xfId="0" applyFont="1"/>
    <xf numFmtId="44" fontId="0" fillId="0" borderId="0" xfId="1" applyFont="1"/>
    <xf numFmtId="0" fontId="0" fillId="0" borderId="1" xfId="0" applyBorder="1" applyAlignment="1">
      <alignment wrapText="1"/>
    </xf>
    <xf numFmtId="0" fontId="7" fillId="0" borderId="1" xfId="0" applyFont="1" applyBorder="1" applyAlignment="1">
      <alignment horizontal="right" wrapText="1"/>
    </xf>
    <xf numFmtId="0" fontId="7" fillId="0" borderId="1" xfId="0" applyFont="1" applyBorder="1" applyAlignment="1">
      <alignment horizontal="right" vertical="top" wrapText="1"/>
    </xf>
    <xf numFmtId="0" fontId="0" fillId="0" borderId="0" xfId="0" applyAlignment="1"/>
    <xf numFmtId="0" fontId="3" fillId="0" borderId="3" xfId="0" applyFont="1" applyBorder="1"/>
    <xf numFmtId="0" fontId="0" fillId="0" borderId="3" xfId="0" applyBorder="1"/>
    <xf numFmtId="0" fontId="0" fillId="0" borderId="3" xfId="0" applyBorder="1" applyAlignment="1">
      <alignment wrapText="1"/>
    </xf>
    <xf numFmtId="0" fontId="8" fillId="0" borderId="3" xfId="0" applyFont="1" applyBorder="1" applyAlignment="1">
      <alignment horizontal="center"/>
    </xf>
    <xf numFmtId="0" fontId="3" fillId="0" borderId="0" xfId="0" applyFont="1" applyAlignment="1"/>
    <xf numFmtId="0" fontId="8" fillId="0" borderId="3" xfId="0" applyFont="1" applyBorder="1"/>
    <xf numFmtId="42" fontId="0" fillId="0" borderId="0" xfId="1" applyNumberFormat="1" applyFont="1" applyBorder="1"/>
    <xf numFmtId="42" fontId="0" fillId="0" borderId="0" xfId="1" applyNumberFormat="1" applyFont="1" applyFill="1" applyBorder="1"/>
    <xf numFmtId="42" fontId="0" fillId="0" borderId="3" xfId="1" applyNumberFormat="1" applyFont="1" applyBorder="1"/>
    <xf numFmtId="42" fontId="0" fillId="0" borderId="3" xfId="1" applyNumberFormat="1" applyFont="1" applyFill="1" applyBorder="1"/>
    <xf numFmtId="0" fontId="9" fillId="0" borderId="3" xfId="0" applyFont="1" applyBorder="1"/>
    <xf numFmtId="0" fontId="9" fillId="0" borderId="3" xfId="0" applyFont="1" applyFill="1" applyBorder="1"/>
    <xf numFmtId="0" fontId="0" fillId="0" borderId="3" xfId="0" applyFill="1" applyBorder="1"/>
    <xf numFmtId="0" fontId="0" fillId="0" borderId="0" xfId="0" applyBorder="1"/>
    <xf numFmtId="0" fontId="9" fillId="0" borderId="0" xfId="0" applyFont="1" applyBorder="1"/>
    <xf numFmtId="0" fontId="9" fillId="0" borderId="0" xfId="0" applyFont="1" applyFill="1" applyBorder="1"/>
    <xf numFmtId="0" fontId="0" fillId="0" borderId="0" xfId="0" applyFill="1" applyBorder="1"/>
    <xf numFmtId="0" fontId="11" fillId="0" borderId="1" xfId="0" applyFont="1" applyBorder="1" applyAlignment="1">
      <alignment horizontal="left" wrapText="1"/>
    </xf>
    <xf numFmtId="0" fontId="11" fillId="0" borderId="1" xfId="0" applyFont="1" applyBorder="1" applyAlignment="1">
      <alignment wrapText="1"/>
    </xf>
    <xf numFmtId="0" fontId="11" fillId="0" borderId="1" xfId="0" applyFont="1" applyBorder="1" applyAlignment="1">
      <alignment horizontal="left" vertical="top" wrapText="1"/>
    </xf>
    <xf numFmtId="0" fontId="11" fillId="0" borderId="1" xfId="0" applyFont="1" applyBorder="1" applyAlignment="1">
      <alignment vertical="top" wrapText="1"/>
    </xf>
    <xf numFmtId="0" fontId="12" fillId="0" borderId="3" xfId="0" applyFont="1" applyBorder="1" applyAlignment="1">
      <alignment vertical="top" wrapText="1"/>
    </xf>
    <xf numFmtId="0" fontId="14" fillId="0" borderId="3" xfId="0" applyFont="1" applyBorder="1" applyAlignment="1">
      <alignment vertical="center" wrapText="1"/>
    </xf>
    <xf numFmtId="0" fontId="14" fillId="0" borderId="3" xfId="0" applyFont="1" applyBorder="1" applyAlignment="1">
      <alignment horizontal="center" vertical="center" wrapText="1"/>
    </xf>
    <xf numFmtId="0" fontId="3" fillId="0" borderId="0" xfId="0" applyFont="1" applyBorder="1"/>
    <xf numFmtId="0" fontId="0" fillId="0" borderId="0" xfId="0" applyBorder="1" applyAlignment="1">
      <alignment wrapText="1"/>
    </xf>
    <xf numFmtId="0" fontId="16" fillId="0" borderId="3" xfId="0" applyFont="1" applyBorder="1" applyAlignment="1">
      <alignment horizontal="center" vertical="center" wrapText="1"/>
    </xf>
    <xf numFmtId="0" fontId="16" fillId="0" borderId="3" xfId="0" applyFont="1" applyBorder="1" applyAlignment="1">
      <alignment vertical="center" wrapText="1"/>
    </xf>
    <xf numFmtId="0" fontId="8" fillId="0" borderId="3" xfId="0" applyFont="1" applyBorder="1" applyAlignment="1">
      <alignment horizontal="center" vertical="center"/>
    </xf>
    <xf numFmtId="0" fontId="0" fillId="0" borderId="3" xfId="0" applyBorder="1" applyAlignment="1">
      <alignment horizontal="center"/>
    </xf>
    <xf numFmtId="49" fontId="0" fillId="0" borderId="3" xfId="1" applyNumberFormat="1" applyFont="1" applyBorder="1" applyAlignment="1">
      <alignment horizontal="center"/>
    </xf>
    <xf numFmtId="49" fontId="12" fillId="0" borderId="3" xfId="1" applyNumberFormat="1" applyFont="1" applyFill="1" applyBorder="1" applyAlignment="1">
      <alignment horizontal="center"/>
    </xf>
    <xf numFmtId="0" fontId="12" fillId="0" borderId="3" xfId="0" applyFont="1" applyBorder="1" applyAlignment="1">
      <alignment horizontal="center"/>
    </xf>
    <xf numFmtId="0" fontId="0" fillId="0" borderId="3" xfId="0" applyBorder="1" applyAlignment="1">
      <alignment horizontal="center" wrapText="1"/>
    </xf>
    <xf numFmtId="0" fontId="0" fillId="0" borderId="0" xfId="0" applyFill="1" applyBorder="1" applyAlignment="1">
      <alignment horizontal="center"/>
    </xf>
    <xf numFmtId="0" fontId="18" fillId="6" borderId="7" xfId="5" applyFont="1" applyFill="1" applyBorder="1" applyAlignment="1">
      <alignment horizontal="center" vertical="center" wrapText="1"/>
    </xf>
    <xf numFmtId="0" fontId="18" fillId="7" borderId="7" xfId="5" applyFont="1" applyFill="1" applyBorder="1" applyAlignment="1">
      <alignment horizontal="center" vertical="center" wrapText="1"/>
    </xf>
    <xf numFmtId="0" fontId="18" fillId="7" borderId="9" xfId="5" applyFont="1" applyFill="1" applyBorder="1" applyAlignment="1">
      <alignment horizontal="center" vertical="center" wrapText="1"/>
    </xf>
    <xf numFmtId="0" fontId="18" fillId="7" borderId="10" xfId="5" applyFont="1" applyFill="1" applyBorder="1" applyAlignment="1">
      <alignment horizontal="center" vertical="center" wrapText="1"/>
    </xf>
    <xf numFmtId="0" fontId="18" fillId="5" borderId="7" xfId="5" applyFont="1" applyFill="1" applyBorder="1" applyAlignment="1">
      <alignment horizontal="center" vertical="center" wrapText="1"/>
    </xf>
    <xf numFmtId="0" fontId="18" fillId="8" borderId="7" xfId="5" applyFont="1" applyFill="1" applyBorder="1" applyAlignment="1">
      <alignment horizontal="center" vertical="center" wrapText="1"/>
    </xf>
    <xf numFmtId="0" fontId="18" fillId="8" borderId="11" xfId="5" applyFont="1" applyFill="1" applyBorder="1" applyAlignment="1">
      <alignment horizontal="center" vertical="center" wrapText="1"/>
    </xf>
    <xf numFmtId="0" fontId="9" fillId="0" borderId="0" xfId="5" applyAlignment="1"/>
    <xf numFmtId="0" fontId="9" fillId="0" borderId="0" xfId="5" applyFont="1" applyAlignment="1"/>
    <xf numFmtId="0" fontId="9" fillId="0" borderId="0" xfId="5" applyFill="1" applyAlignment="1"/>
    <xf numFmtId="0" fontId="9" fillId="0" borderId="0" xfId="5" applyFill="1" applyAlignment="1">
      <alignment horizontal="left" indent="1"/>
    </xf>
    <xf numFmtId="165" fontId="9" fillId="0" borderId="0" xfId="5" applyNumberFormat="1" applyFont="1" applyFill="1" applyAlignment="1"/>
    <xf numFmtId="166" fontId="9" fillId="0" borderId="0" xfId="6" applyNumberFormat="1" applyFont="1" applyFill="1" applyAlignment="1"/>
    <xf numFmtId="167" fontId="19" fillId="0" borderId="0" xfId="7" applyNumberFormat="1" applyFont="1" applyAlignment="1"/>
    <xf numFmtId="0" fontId="19" fillId="0" borderId="0" xfId="8"/>
    <xf numFmtId="3" fontId="19" fillId="0" borderId="0" xfId="8" applyNumberFormat="1"/>
    <xf numFmtId="43" fontId="9" fillId="0" borderId="0" xfId="5" applyNumberFormat="1" applyAlignment="1"/>
    <xf numFmtId="164" fontId="9" fillId="0" borderId="0" xfId="5" applyNumberFormat="1" applyAlignment="1"/>
    <xf numFmtId="164" fontId="9" fillId="0" borderId="0" xfId="9" applyNumberFormat="1" applyFont="1" applyAlignment="1"/>
    <xf numFmtId="164" fontId="9" fillId="10" borderId="0" xfId="9" applyNumberFormat="1" applyFont="1" applyFill="1" applyAlignment="1"/>
    <xf numFmtId="164" fontId="19" fillId="0" borderId="0" xfId="9" applyNumberFormat="1" applyFont="1" applyFill="1" applyAlignment="1">
      <alignment horizontal="right"/>
    </xf>
    <xf numFmtId="164" fontId="19" fillId="10" borderId="0" xfId="9" applyNumberFormat="1" applyFont="1" applyFill="1" applyAlignment="1">
      <alignment horizontal="right"/>
    </xf>
    <xf numFmtId="164" fontId="19" fillId="0" borderId="0" xfId="9" applyNumberFormat="1" applyFont="1" applyAlignment="1"/>
    <xf numFmtId="164" fontId="19" fillId="9" borderId="0" xfId="9" applyNumberFormat="1" applyFont="1" applyFill="1" applyAlignment="1"/>
    <xf numFmtId="164" fontId="9" fillId="9" borderId="0" xfId="9" applyNumberFormat="1" applyFont="1" applyFill="1" applyAlignment="1"/>
    <xf numFmtId="164" fontId="9" fillId="0" borderId="0" xfId="9" applyNumberFormat="1" applyFont="1" applyFill="1" applyAlignment="1"/>
    <xf numFmtId="0" fontId="18" fillId="8" borderId="10" xfId="5" applyFont="1" applyFill="1" applyBorder="1" applyAlignment="1">
      <alignment horizontal="center" vertical="center" wrapText="1"/>
    </xf>
    <xf numFmtId="0" fontId="19" fillId="5" borderId="0" xfId="8" applyFill="1"/>
    <xf numFmtId="0" fontId="19" fillId="0" borderId="8" xfId="8" applyBorder="1"/>
    <xf numFmtId="14" fontId="9" fillId="0" borderId="0" xfId="5" applyNumberFormat="1" applyAlignment="1"/>
    <xf numFmtId="0" fontId="9" fillId="0" borderId="0" xfId="5"/>
    <xf numFmtId="0" fontId="9" fillId="0" borderId="0" xfId="5" applyFont="1"/>
    <xf numFmtId="0" fontId="20" fillId="0" borderId="12" xfId="10" applyFont="1" applyBorder="1"/>
    <xf numFmtId="0" fontId="3" fillId="0" borderId="0" xfId="10" applyFont="1" applyProtection="1"/>
    <xf numFmtId="0" fontId="3" fillId="0" borderId="0" xfId="10" applyFont="1" applyAlignment="1" applyProtection="1">
      <alignment horizontal="left"/>
    </xf>
    <xf numFmtId="169" fontId="9" fillId="0" borderId="0" xfId="11" applyNumberFormat="1" applyFont="1" applyAlignment="1"/>
    <xf numFmtId="0" fontId="9" fillId="0" borderId="0" xfId="5" applyAlignment="1">
      <alignment horizontal="left"/>
    </xf>
    <xf numFmtId="3" fontId="15" fillId="11" borderId="13" xfId="8" applyNumberFormat="1" applyFont="1" applyFill="1" applyBorder="1" applyAlignment="1">
      <alignment horizontal="left" vertical="top" wrapText="1"/>
    </xf>
    <xf numFmtId="0" fontId="15" fillId="11" borderId="13" xfId="8" applyFont="1" applyFill="1" applyBorder="1" applyAlignment="1">
      <alignment horizontal="center" vertical="center" wrapText="1"/>
    </xf>
    <xf numFmtId="0" fontId="21" fillId="11" borderId="13" xfId="8" applyFont="1" applyFill="1" applyBorder="1" applyAlignment="1">
      <alignment horizontal="center" vertical="center" wrapText="1"/>
    </xf>
    <xf numFmtId="43" fontId="9" fillId="0" borderId="0" xfId="6" applyFont="1" applyAlignment="1"/>
    <xf numFmtId="0" fontId="22" fillId="0" borderId="0" xfId="5" applyFont="1" applyAlignment="1"/>
    <xf numFmtId="0" fontId="5" fillId="0" borderId="0" xfId="0" applyFont="1" applyAlignment="1">
      <alignment horizontal="left" vertical="top" wrapText="1"/>
    </xf>
    <xf numFmtId="6" fontId="5" fillId="0" borderId="0" xfId="0" applyNumberFormat="1" applyFont="1" applyAlignment="1">
      <alignment horizontal="left" vertical="top" wrapText="1"/>
    </xf>
    <xf numFmtId="0" fontId="48" fillId="0" borderId="0" xfId="0" applyFont="1" applyAlignment="1">
      <alignment horizontal="center" vertical="top"/>
    </xf>
    <xf numFmtId="172" fontId="48" fillId="0" borderId="0" xfId="0" applyNumberFormat="1" applyFont="1" applyAlignment="1">
      <alignment horizontal="center" vertical="top"/>
    </xf>
    <xf numFmtId="0" fontId="48" fillId="0" borderId="0" xfId="0" applyFont="1" applyAlignment="1">
      <alignment vertical="top" wrapText="1"/>
    </xf>
    <xf numFmtId="0" fontId="48" fillId="0" borderId="0" xfId="0" applyFont="1" applyAlignment="1">
      <alignment horizontal="center" vertical="top" wrapText="1"/>
    </xf>
    <xf numFmtId="0" fontId="51" fillId="0" borderId="0" xfId="0" applyFont="1" applyAlignment="1">
      <alignment horizontal="left" vertical="top"/>
    </xf>
    <xf numFmtId="0" fontId="49" fillId="38" borderId="27" xfId="0" applyFont="1" applyFill="1" applyBorder="1" applyAlignment="1">
      <alignment horizontal="center" vertical="top" wrapText="1"/>
    </xf>
    <xf numFmtId="172" fontId="49" fillId="38" borderId="27" xfId="0" applyNumberFormat="1" applyFont="1" applyFill="1" applyBorder="1" applyAlignment="1">
      <alignment horizontal="center" vertical="top" wrapText="1"/>
    </xf>
    <xf numFmtId="0" fontId="48" fillId="0" borderId="27" xfId="0" applyFont="1" applyBorder="1" applyAlignment="1">
      <alignment horizontal="center" vertical="top" wrapText="1"/>
    </xf>
    <xf numFmtId="172" fontId="48" fillId="0" borderId="27" xfId="0" applyNumberFormat="1" applyFont="1" applyBorder="1" applyAlignment="1">
      <alignment horizontal="center" vertical="top"/>
    </xf>
    <xf numFmtId="0" fontId="48" fillId="0" borderId="27" xfId="0" applyFont="1" applyBorder="1" applyAlignment="1">
      <alignment horizontal="center" vertical="top"/>
    </xf>
    <xf numFmtId="0" fontId="48" fillId="0" borderId="27" xfId="0" applyFont="1" applyBorder="1" applyAlignment="1">
      <alignment vertical="top" wrapText="1"/>
    </xf>
    <xf numFmtId="0" fontId="50" fillId="0" borderId="27" xfId="0" applyFont="1" applyBorder="1" applyAlignment="1">
      <alignment horizontal="center" vertical="top" wrapText="1"/>
    </xf>
    <xf numFmtId="172" fontId="50" fillId="0" borderId="27" xfId="0" applyNumberFormat="1" applyFont="1" applyBorder="1" applyAlignment="1">
      <alignment horizontal="center" vertical="top"/>
    </xf>
    <xf numFmtId="0" fontId="50" fillId="0" borderId="27" xfId="0" applyFont="1" applyBorder="1" applyAlignment="1">
      <alignment horizontal="center" vertical="top"/>
    </xf>
    <xf numFmtId="0" fontId="50" fillId="0" borderId="27" xfId="0" applyFont="1" applyBorder="1" applyAlignment="1">
      <alignment vertical="top" wrapText="1"/>
    </xf>
    <xf numFmtId="172" fontId="48" fillId="0" borderId="27" xfId="0" applyNumberFormat="1" applyFont="1" applyFill="1" applyBorder="1" applyAlignment="1">
      <alignment horizontal="center" vertical="top"/>
    </xf>
    <xf numFmtId="0" fontId="48" fillId="0" borderId="27" xfId="0" quotePrefix="1" applyFont="1" applyBorder="1" applyAlignment="1">
      <alignment horizontal="center" vertical="top" wrapText="1"/>
    </xf>
    <xf numFmtId="0" fontId="48" fillId="0" borderId="27" xfId="0" applyFont="1" applyFill="1" applyBorder="1" applyAlignment="1">
      <alignment horizontal="center" vertical="top" wrapText="1"/>
    </xf>
    <xf numFmtId="0" fontId="48" fillId="0" borderId="27" xfId="0" applyFont="1" applyFill="1" applyBorder="1" applyAlignment="1">
      <alignment horizontal="center" vertical="top"/>
    </xf>
    <xf numFmtId="0" fontId="48" fillId="0" borderId="27" xfId="0" applyFont="1" applyFill="1" applyBorder="1" applyAlignment="1">
      <alignment vertical="top" wrapText="1"/>
    </xf>
    <xf numFmtId="0" fontId="48" fillId="37" borderId="27" xfId="0" quotePrefix="1" applyFont="1" applyFill="1" applyBorder="1" applyAlignment="1">
      <alignment horizontal="center" vertical="top" wrapText="1"/>
    </xf>
    <xf numFmtId="0" fontId="48" fillId="37" borderId="27" xfId="0" applyFont="1" applyFill="1" applyBorder="1" applyAlignment="1">
      <alignment horizontal="center" vertical="top"/>
    </xf>
    <xf numFmtId="172" fontId="48" fillId="37" borderId="27" xfId="0" applyNumberFormat="1" applyFont="1" applyFill="1" applyBorder="1" applyAlignment="1">
      <alignment horizontal="center" vertical="top"/>
    </xf>
    <xf numFmtId="0" fontId="49" fillId="37" borderId="27" xfId="0" applyFont="1" applyFill="1" applyBorder="1" applyAlignment="1">
      <alignment horizontal="center" vertical="top"/>
    </xf>
    <xf numFmtId="172" fontId="49" fillId="37" borderId="27" xfId="0" applyNumberFormat="1" applyFont="1" applyFill="1" applyBorder="1" applyAlignment="1">
      <alignment horizontal="center" vertical="top"/>
    </xf>
    <xf numFmtId="0" fontId="49" fillId="37" borderId="27" xfId="0" quotePrefix="1" applyFont="1" applyFill="1" applyBorder="1" applyAlignment="1">
      <alignment horizontal="center" vertical="top"/>
    </xf>
    <xf numFmtId="172" fontId="49" fillId="37" borderId="27" xfId="0" quotePrefix="1" applyNumberFormat="1" applyFont="1" applyFill="1" applyBorder="1" applyAlignment="1">
      <alignment horizontal="center" vertical="top"/>
    </xf>
    <xf numFmtId="0" fontId="48" fillId="37" borderId="27" xfId="0" applyFont="1" applyFill="1" applyBorder="1" applyAlignment="1">
      <alignment horizontal="center" vertical="top" wrapText="1"/>
    </xf>
    <xf numFmtId="0" fontId="0" fillId="0" borderId="0" xfId="0" applyAlignment="1">
      <alignment vertical="top"/>
    </xf>
    <xf numFmtId="0" fontId="55" fillId="0" borderId="0" xfId="2" applyFont="1" applyAlignment="1">
      <alignment vertical="top"/>
    </xf>
    <xf numFmtId="0" fontId="55" fillId="0" borderId="0" xfId="2" applyFont="1" applyAlignment="1"/>
    <xf numFmtId="0" fontId="56" fillId="0" borderId="0" xfId="0" applyFont="1" applyAlignment="1">
      <alignment horizontal="left" vertical="top" wrapText="1"/>
    </xf>
    <xf numFmtId="0" fontId="56" fillId="0" borderId="0" xfId="2" applyFont="1" applyAlignment="1">
      <alignment horizontal="left" vertical="top"/>
    </xf>
    <xf numFmtId="0" fontId="1" fillId="39" borderId="2" xfId="0" applyFont="1" applyFill="1" applyBorder="1" applyAlignment="1">
      <alignment vertical="center" wrapText="1"/>
    </xf>
    <xf numFmtId="44" fontId="1" fillId="39" borderId="0" xfId="1" applyFont="1" applyFill="1" applyBorder="1" applyAlignment="1">
      <alignment vertical="center" wrapText="1"/>
    </xf>
    <xf numFmtId="0" fontId="1" fillId="39" borderId="0" xfId="0" applyFont="1" applyFill="1" applyBorder="1" applyAlignment="1">
      <alignment vertical="center" wrapText="1"/>
    </xf>
    <xf numFmtId="0" fontId="1" fillId="39" borderId="1" xfId="0" applyFont="1" applyFill="1" applyBorder="1" applyAlignment="1">
      <alignment wrapText="1"/>
    </xf>
    <xf numFmtId="44" fontId="1" fillId="39" borderId="0" xfId="1" applyFont="1" applyFill="1" applyAlignment="1"/>
    <xf numFmtId="0" fontId="1" fillId="39" borderId="0" xfId="0" applyFont="1" applyFill="1" applyAlignment="1"/>
    <xf numFmtId="0" fontId="1" fillId="39" borderId="0" xfId="0" applyFont="1" applyFill="1" applyAlignment="1">
      <alignment horizontal="right" wrapText="1"/>
    </xf>
    <xf numFmtId="44" fontId="0" fillId="39" borderId="0" xfId="1" applyFont="1" applyFill="1"/>
    <xf numFmtId="0" fontId="0" fillId="39" borderId="0" xfId="0" applyFill="1"/>
    <xf numFmtId="44" fontId="57" fillId="0" borderId="0" xfId="1" applyFont="1" applyAlignment="1">
      <alignment wrapText="1"/>
    </xf>
    <xf numFmtId="0" fontId="58" fillId="40" borderId="25" xfId="0" applyFont="1" applyFill="1" applyBorder="1" applyAlignment="1">
      <alignment horizontal="left" vertical="top" wrapText="1"/>
    </xf>
    <xf numFmtId="0" fontId="5" fillId="40" borderId="26" xfId="0" applyFont="1" applyFill="1" applyBorder="1" applyAlignment="1">
      <alignment horizontal="left" vertical="top" wrapText="1"/>
    </xf>
    <xf numFmtId="0" fontId="45" fillId="41" borderId="8" xfId="0" applyFont="1" applyFill="1" applyBorder="1" applyAlignment="1">
      <alignment horizontal="left" vertical="top" wrapText="1"/>
    </xf>
    <xf numFmtId="0" fontId="5" fillId="41" borderId="8" xfId="0" applyFont="1" applyFill="1" applyBorder="1" applyAlignment="1">
      <alignment horizontal="left" vertical="top" wrapText="1"/>
    </xf>
    <xf numFmtId="0" fontId="47" fillId="41" borderId="8" xfId="0" applyFont="1" applyFill="1" applyBorder="1" applyAlignment="1">
      <alignment horizontal="left" vertical="top" wrapText="1"/>
    </xf>
    <xf numFmtId="0" fontId="46" fillId="41" borderId="8" xfId="0" applyFont="1" applyFill="1" applyBorder="1" applyAlignment="1">
      <alignment horizontal="left" vertical="top" wrapText="1"/>
    </xf>
    <xf numFmtId="0" fontId="5" fillId="41" borderId="26" xfId="0" applyFont="1" applyFill="1" applyBorder="1" applyAlignment="1">
      <alignment horizontal="left" vertical="top" wrapText="1"/>
    </xf>
    <xf numFmtId="0" fontId="59" fillId="11" borderId="27" xfId="0" applyFont="1" applyFill="1" applyBorder="1" applyAlignment="1">
      <alignment vertical="center" wrapText="1"/>
    </xf>
    <xf numFmtId="3" fontId="59" fillId="11" borderId="27" xfId="0" applyNumberFormat="1" applyFont="1" applyFill="1" applyBorder="1" applyAlignment="1">
      <alignment horizontal="center" vertical="center" wrapText="1"/>
    </xf>
    <xf numFmtId="0" fontId="59" fillId="11" borderId="27" xfId="0" applyFont="1" applyFill="1" applyBorder="1" applyAlignment="1">
      <alignment vertical="top" wrapText="1"/>
    </xf>
    <xf numFmtId="0" fontId="53" fillId="0" borderId="0" xfId="0" applyFont="1" applyAlignment="1"/>
    <xf numFmtId="0" fontId="54" fillId="2" borderId="28" xfId="0" applyFont="1" applyFill="1" applyBorder="1" applyAlignment="1">
      <alignment vertical="center" wrapText="1"/>
    </xf>
    <xf numFmtId="0" fontId="54" fillId="2" borderId="28" xfId="0" applyFont="1" applyFill="1" applyBorder="1" applyAlignment="1">
      <alignment horizontal="left" vertical="center" wrapText="1" indent="1"/>
    </xf>
    <xf numFmtId="0" fontId="60" fillId="11" borderId="0" xfId="0" applyFont="1" applyFill="1" applyBorder="1" applyAlignment="1">
      <alignment vertical="top" wrapText="1"/>
    </xf>
    <xf numFmtId="0" fontId="61" fillId="2" borderId="27" xfId="0" applyFont="1" applyFill="1" applyBorder="1" applyAlignment="1">
      <alignment vertical="top" wrapText="1"/>
    </xf>
    <xf numFmtId="0" fontId="3" fillId="2" borderId="27" xfId="0" applyFont="1" applyFill="1" applyBorder="1"/>
    <xf numFmtId="0" fontId="0" fillId="0" borderId="27" xfId="0" applyBorder="1" applyAlignment="1"/>
    <xf numFmtId="44" fontId="0" fillId="0" borderId="27" xfId="1" applyFont="1" applyBorder="1"/>
    <xf numFmtId="0" fontId="3" fillId="2" borderId="27" xfId="0" applyFont="1" applyFill="1" applyBorder="1" applyAlignment="1"/>
    <xf numFmtId="0" fontId="0" fillId="0" borderId="27" xfId="0" applyBorder="1" applyAlignment="1">
      <alignment horizontal="left" wrapText="1"/>
    </xf>
    <xf numFmtId="0" fontId="0" fillId="0" borderId="27" xfId="0" applyBorder="1" applyAlignment="1">
      <alignment wrapText="1"/>
    </xf>
    <xf numFmtId="0" fontId="0" fillId="0" borderId="27" xfId="0" applyBorder="1" applyAlignment="1">
      <alignment horizontal="right"/>
    </xf>
    <xf numFmtId="0" fontId="0" fillId="0" borderId="27" xfId="0" applyBorder="1" applyAlignment="1">
      <alignment horizontal="left"/>
    </xf>
    <xf numFmtId="0" fontId="0" fillId="0" borderId="27" xfId="0" applyBorder="1" applyAlignment="1">
      <alignment horizontal="right" wrapText="1"/>
    </xf>
    <xf numFmtId="0" fontId="62" fillId="0" borderId="0" xfId="0" applyFont="1" applyAlignment="1">
      <alignment horizontal="right" vertical="top" wrapText="1" indent="2"/>
    </xf>
    <xf numFmtId="0" fontId="0" fillId="0" borderId="0" xfId="0" applyFont="1" applyAlignment="1">
      <alignment vertical="top" wrapText="1"/>
    </xf>
    <xf numFmtId="0" fontId="8" fillId="0" borderId="3" xfId="0" applyFont="1" applyBorder="1" applyAlignment="1">
      <alignment horizontal="center" wrapText="1"/>
    </xf>
    <xf numFmtId="0" fontId="64" fillId="0" borderId="0" xfId="0" applyFont="1" applyAlignment="1">
      <alignment vertical="top" wrapText="1"/>
    </xf>
    <xf numFmtId="0" fontId="56" fillId="0" borderId="0" xfId="0" applyFont="1"/>
    <xf numFmtId="0" fontId="11" fillId="0" borderId="0" xfId="0" applyFont="1" applyAlignment="1">
      <alignment wrapText="1"/>
    </xf>
    <xf numFmtId="0" fontId="47" fillId="0" borderId="0" xfId="0" applyFont="1" applyAlignment="1">
      <alignment horizontal="left" vertical="top" wrapText="1"/>
    </xf>
    <xf numFmtId="0" fontId="6" fillId="0" borderId="0" xfId="2" applyAlignment="1"/>
    <xf numFmtId="0" fontId="8" fillId="0" borderId="27" xfId="0" applyFont="1" applyBorder="1" applyAlignment="1">
      <alignment horizontal="center"/>
    </xf>
    <xf numFmtId="0" fontId="0"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3" fillId="2" borderId="3" xfId="0" applyFont="1" applyFill="1" applyBorder="1" applyAlignment="1">
      <alignment horizontal="center"/>
    </xf>
    <xf numFmtId="0" fontId="3" fillId="3" borderId="4" xfId="0" applyFont="1" applyFill="1" applyBorder="1" applyAlignment="1">
      <alignment horizontal="center"/>
    </xf>
    <xf numFmtId="0" fontId="3" fillId="3" borderId="6"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3" borderId="5" xfId="0" applyFont="1" applyFill="1" applyBorder="1" applyAlignment="1">
      <alignment horizontal="center"/>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54" fillId="0" borderId="0" xfId="0" applyFont="1" applyAlignment="1">
      <alignment horizontal="left" wrapText="1"/>
    </xf>
    <xf numFmtId="0" fontId="0" fillId="0" borderId="0" xfId="0" applyAlignment="1">
      <alignment horizontal="left" wrapText="1"/>
    </xf>
    <xf numFmtId="0" fontId="6" fillId="0" borderId="0" xfId="2" applyAlignment="1">
      <alignment horizontal="center" wrapText="1"/>
    </xf>
    <xf numFmtId="0" fontId="52" fillId="0" borderId="0" xfId="0" applyFont="1" applyAlignment="1">
      <alignment horizontal="center" vertical="top"/>
    </xf>
    <xf numFmtId="0" fontId="48" fillId="0" borderId="27" xfId="0" applyFont="1" applyBorder="1" applyAlignment="1">
      <alignment horizontal="left" vertical="top" wrapText="1"/>
    </xf>
    <xf numFmtId="0" fontId="11" fillId="0" borderId="27" xfId="0" applyFont="1" applyBorder="1" applyAlignment="1">
      <alignment vertical="top"/>
    </xf>
    <xf numFmtId="0" fontId="0" fillId="0" borderId="27" xfId="0" applyBorder="1" applyAlignment="1">
      <alignment vertical="top"/>
    </xf>
    <xf numFmtId="0" fontId="48" fillId="37" borderId="27" xfId="0" applyFont="1" applyFill="1" applyBorder="1" applyAlignment="1">
      <alignment horizontal="left" vertical="top" wrapText="1"/>
    </xf>
    <xf numFmtId="0" fontId="11" fillId="37" borderId="27" xfId="0" applyFont="1" applyFill="1" applyBorder="1" applyAlignment="1">
      <alignment vertical="top"/>
    </xf>
  </cellXfs>
  <cellStyles count="245">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heck Cell 2" xfId="38"/>
    <cellStyle name="Comma [0] 2" xfId="39"/>
    <cellStyle name="Comma [0] 2 2" xfId="11"/>
    <cellStyle name="Comma [0] 3" xfId="40"/>
    <cellStyle name="Comma 2" xfId="9"/>
    <cellStyle name="Comma 2 2" xfId="41"/>
    <cellStyle name="Comma 3" xfId="6"/>
    <cellStyle name="Comma 4" xfId="42"/>
    <cellStyle name="Comma 4 2" xfId="43"/>
    <cellStyle name="Comma 4 3" xfId="44"/>
    <cellStyle name="Comma 5" xfId="45"/>
    <cellStyle name="Comma 5 2" xfId="46"/>
    <cellStyle name="Currency" xfId="1" builtinId="4"/>
    <cellStyle name="Currency 2" xfId="47"/>
    <cellStyle name="Explanatory Text 2" xfId="48"/>
    <cellStyle name="Good 2" xfId="49"/>
    <cellStyle name="Heading 1 2" xfId="50"/>
    <cellStyle name="Heading 2 2" xfId="51"/>
    <cellStyle name="Heading 3 2" xfId="52"/>
    <cellStyle name="Heading 4 2" xfId="53"/>
    <cellStyle name="Hidden" xfId="54"/>
    <cellStyle name="Hyperlink" xfId="2" builtinId="8"/>
    <cellStyle name="Hyperlink 2" xfId="55"/>
    <cellStyle name="Input 2" xfId="56"/>
    <cellStyle name="Linked Cell 2" xfId="57"/>
    <cellStyle name="MODEL INPUT" xfId="58"/>
    <cellStyle name="Neutral 2" xfId="59"/>
    <cellStyle name="Normal" xfId="0" builtinId="0"/>
    <cellStyle name="Normal 2" xfId="8"/>
    <cellStyle name="Normal 2 2" xfId="60"/>
    <cellStyle name="Normal 2 3" xfId="61"/>
    <cellStyle name="Normal 2 4" xfId="62"/>
    <cellStyle name="Normal 2 5" xfId="63"/>
    <cellStyle name="Normal 3" xfId="5"/>
    <cellStyle name="Normal 3 10" xfId="64"/>
    <cellStyle name="Normal 3 2" xfId="65"/>
    <cellStyle name="Normal 3 3" xfId="66"/>
    <cellStyle name="Normal 3 4" xfId="67"/>
    <cellStyle name="Normal 4" xfId="68"/>
    <cellStyle name="Normal 4 2" xfId="69"/>
    <cellStyle name="Normal 4 3" xfId="70"/>
    <cellStyle name="Normal 4 4" xfId="71"/>
    <cellStyle name="Normal 5" xfId="10"/>
    <cellStyle name="Normal 5 2" xfId="72"/>
    <cellStyle name="Normal 5 3" xfId="73"/>
    <cellStyle name="Normal 5 4" xfId="74"/>
    <cellStyle name="Normal 6" xfId="75"/>
    <cellStyle name="Normal 6 2" xfId="76"/>
    <cellStyle name="Normal 6 3" xfId="77"/>
    <cellStyle name="Normal 7" xfId="4"/>
    <cellStyle name="Normal 7 2" xfId="78"/>
    <cellStyle name="Normal 7 3" xfId="79"/>
    <cellStyle name="Normal 9" xfId="80"/>
    <cellStyle name="Note 10" xfId="81"/>
    <cellStyle name="Note 10 2" xfId="82"/>
    <cellStyle name="Note 10 3" xfId="83"/>
    <cellStyle name="Note 11" xfId="84"/>
    <cellStyle name="Note 11 2" xfId="85"/>
    <cellStyle name="Note 11 3" xfId="86"/>
    <cellStyle name="Note 12" xfId="87"/>
    <cellStyle name="Note 12 2" xfId="88"/>
    <cellStyle name="Note 12 3" xfId="89"/>
    <cellStyle name="Note 13" xfId="90"/>
    <cellStyle name="Note 14" xfId="91"/>
    <cellStyle name="Note 2" xfId="92"/>
    <cellStyle name="Note 2 10" xfId="93"/>
    <cellStyle name="Note 2 11" xfId="94"/>
    <cellStyle name="Note 2 12" xfId="95"/>
    <cellStyle name="Note 2 13" xfId="96"/>
    <cellStyle name="Note 2 14" xfId="97"/>
    <cellStyle name="Note 2 15" xfId="98"/>
    <cellStyle name="Note 2 16" xfId="99"/>
    <cellStyle name="Note 2 17" xfId="100"/>
    <cellStyle name="Note 2 18" xfId="101"/>
    <cellStyle name="Note 2 19" xfId="102"/>
    <cellStyle name="Note 2 2" xfId="103"/>
    <cellStyle name="Note 2 20" xfId="104"/>
    <cellStyle name="Note 2 21" xfId="105"/>
    <cellStyle name="Note 2 22" xfId="106"/>
    <cellStyle name="Note 2 23" xfId="107"/>
    <cellStyle name="Note 2 24" xfId="108"/>
    <cellStyle name="Note 2 25" xfId="109"/>
    <cellStyle name="Note 2 26" xfId="110"/>
    <cellStyle name="Note 2 27" xfId="111"/>
    <cellStyle name="Note 2 28" xfId="112"/>
    <cellStyle name="Note 2 29" xfId="113"/>
    <cellStyle name="Note 2 3" xfId="114"/>
    <cellStyle name="Note 2 4" xfId="115"/>
    <cellStyle name="Note 2 5" xfId="116"/>
    <cellStyle name="Note 2 6" xfId="117"/>
    <cellStyle name="Note 2 7" xfId="118"/>
    <cellStyle name="Note 2 8" xfId="119"/>
    <cellStyle name="Note 2 9" xfId="120"/>
    <cellStyle name="Note 3" xfId="121"/>
    <cellStyle name="Note 3 10" xfId="122"/>
    <cellStyle name="Note 3 11" xfId="123"/>
    <cellStyle name="Note 3 12" xfId="124"/>
    <cellStyle name="Note 3 13" xfId="125"/>
    <cellStyle name="Note 3 14" xfId="126"/>
    <cellStyle name="Note 3 15" xfId="127"/>
    <cellStyle name="Note 3 16" xfId="128"/>
    <cellStyle name="Note 3 17" xfId="129"/>
    <cellStyle name="Note 3 18" xfId="130"/>
    <cellStyle name="Note 3 19" xfId="131"/>
    <cellStyle name="Note 3 2" xfId="132"/>
    <cellStyle name="Note 3 20" xfId="133"/>
    <cellStyle name="Note 3 21" xfId="134"/>
    <cellStyle name="Note 3 22" xfId="135"/>
    <cellStyle name="Note 3 23" xfId="136"/>
    <cellStyle name="Note 3 24" xfId="137"/>
    <cellStyle name="Note 3 25" xfId="138"/>
    <cellStyle name="Note 3 26" xfId="139"/>
    <cellStyle name="Note 3 27" xfId="140"/>
    <cellStyle name="Note 3 28" xfId="141"/>
    <cellStyle name="Note 3 29" xfId="142"/>
    <cellStyle name="Note 3 3" xfId="143"/>
    <cellStyle name="Note 3 4" xfId="144"/>
    <cellStyle name="Note 3 5" xfId="145"/>
    <cellStyle name="Note 3 6" xfId="146"/>
    <cellStyle name="Note 3 7" xfId="147"/>
    <cellStyle name="Note 3 8" xfId="148"/>
    <cellStyle name="Note 3 9" xfId="149"/>
    <cellStyle name="Note 4" xfId="150"/>
    <cellStyle name="Note 4 10" xfId="151"/>
    <cellStyle name="Note 4 11" xfId="152"/>
    <cellStyle name="Note 4 12" xfId="153"/>
    <cellStyle name="Note 4 13" xfId="154"/>
    <cellStyle name="Note 4 14" xfId="155"/>
    <cellStyle name="Note 4 15" xfId="156"/>
    <cellStyle name="Note 4 16" xfId="157"/>
    <cellStyle name="Note 4 17" xfId="158"/>
    <cellStyle name="Note 4 18" xfId="159"/>
    <cellStyle name="Note 4 19" xfId="160"/>
    <cellStyle name="Note 4 2" xfId="161"/>
    <cellStyle name="Note 4 20" xfId="162"/>
    <cellStyle name="Note 4 21" xfId="163"/>
    <cellStyle name="Note 4 22" xfId="164"/>
    <cellStyle name="Note 4 23" xfId="165"/>
    <cellStyle name="Note 4 24" xfId="166"/>
    <cellStyle name="Note 4 25" xfId="167"/>
    <cellStyle name="Note 4 26" xfId="168"/>
    <cellStyle name="Note 4 27" xfId="169"/>
    <cellStyle name="Note 4 28" xfId="170"/>
    <cellStyle name="Note 4 29" xfId="171"/>
    <cellStyle name="Note 4 3" xfId="172"/>
    <cellStyle name="Note 4 4" xfId="173"/>
    <cellStyle name="Note 4 5" xfId="174"/>
    <cellStyle name="Note 4 6" xfId="175"/>
    <cellStyle name="Note 4 7" xfId="176"/>
    <cellStyle name="Note 4 8" xfId="177"/>
    <cellStyle name="Note 4 9" xfId="178"/>
    <cellStyle name="Note 5" xfId="179"/>
    <cellStyle name="Note 5 10" xfId="180"/>
    <cellStyle name="Note 5 2" xfId="181"/>
    <cellStyle name="Note 5 3" xfId="182"/>
    <cellStyle name="Note 5 4" xfId="183"/>
    <cellStyle name="Note 5 5" xfId="184"/>
    <cellStyle name="Note 5 6" xfId="185"/>
    <cellStyle name="Note 5 7" xfId="186"/>
    <cellStyle name="Note 5 8" xfId="187"/>
    <cellStyle name="Note 5 9" xfId="188"/>
    <cellStyle name="Note 6" xfId="189"/>
    <cellStyle name="Note 6 10" xfId="190"/>
    <cellStyle name="Note 6 11" xfId="191"/>
    <cellStyle name="Note 6 12" xfId="192"/>
    <cellStyle name="Note 6 13" xfId="193"/>
    <cellStyle name="Note 6 14" xfId="194"/>
    <cellStyle name="Note 6 15" xfId="195"/>
    <cellStyle name="Note 6 16" xfId="196"/>
    <cellStyle name="Note 6 17" xfId="197"/>
    <cellStyle name="Note 6 18" xfId="198"/>
    <cellStyle name="Note 6 19" xfId="199"/>
    <cellStyle name="Note 6 2" xfId="200"/>
    <cellStyle name="Note 6 2 2" xfId="201"/>
    <cellStyle name="Note 6 2 3" xfId="202"/>
    <cellStyle name="Note 6 20" xfId="203"/>
    <cellStyle name="Note 6 21" xfId="204"/>
    <cellStyle name="Note 6 22" xfId="205"/>
    <cellStyle name="Note 6 3" xfId="206"/>
    <cellStyle name="Note 6 3 2" xfId="207"/>
    <cellStyle name="Note 6 3 3" xfId="208"/>
    <cellStyle name="Note 6 4" xfId="209"/>
    <cellStyle name="Note 6 4 2" xfId="210"/>
    <cellStyle name="Note 6 4 3" xfId="211"/>
    <cellStyle name="Note 6 5" xfId="212"/>
    <cellStyle name="Note 6 6" xfId="213"/>
    <cellStyle name="Note 6 7" xfId="214"/>
    <cellStyle name="Note 6 8" xfId="215"/>
    <cellStyle name="Note 6 9" xfId="216"/>
    <cellStyle name="Note 7" xfId="217"/>
    <cellStyle name="Note 7 2" xfId="218"/>
    <cellStyle name="Note 7 3" xfId="219"/>
    <cellStyle name="Note 7 4" xfId="220"/>
    <cellStyle name="Note 8" xfId="221"/>
    <cellStyle name="Note 8 2" xfId="222"/>
    <cellStyle name="Note 8 3" xfId="223"/>
    <cellStyle name="Note 9" xfId="224"/>
    <cellStyle name="Note 9 2" xfId="225"/>
    <cellStyle name="Note 9 3" xfId="226"/>
    <cellStyle name="nPlosion" xfId="227"/>
    <cellStyle name="nPlosion1" xfId="228"/>
    <cellStyle name="nPlosion1 2" xfId="229"/>
    <cellStyle name="nPlosion2" xfId="230"/>
    <cellStyle name="nPlosion2 2" xfId="231"/>
    <cellStyle name="Output 2" xfId="232"/>
    <cellStyle name="Percent 2" xfId="7"/>
    <cellStyle name="Percent 2 2" xfId="233"/>
    <cellStyle name="PSChar" xfId="234"/>
    <cellStyle name="PSDate" xfId="235"/>
    <cellStyle name="PSDec" xfId="236"/>
    <cellStyle name="PSHeading" xfId="237"/>
    <cellStyle name="PSInt" xfId="238"/>
    <cellStyle name="PSSpacer" xfId="239"/>
    <cellStyle name="R00A" xfId="240"/>
    <cellStyle name="R00H" xfId="241"/>
    <cellStyle name="R00L" xfId="242"/>
    <cellStyle name="Title 2" xfId="3"/>
    <cellStyle name="Total 2" xfId="243"/>
    <cellStyle name="Warning Text 2" xfId="244"/>
  </cellStyles>
  <dxfs count="1">
    <dxf>
      <fill>
        <patternFill>
          <b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2631163</xdr:colOff>
      <xdr:row>1</xdr:row>
      <xdr:rowOff>179183</xdr:rowOff>
    </xdr:from>
    <xdr:to>
      <xdr:col>1</xdr:col>
      <xdr:colOff>330074</xdr:colOff>
      <xdr:row>1</xdr:row>
      <xdr:rowOff>179183</xdr:rowOff>
    </xdr:to>
    <xdr:cxnSp macro="">
      <xdr:nvCxnSpPr>
        <xdr:cNvPr id="5" name="Straight Arrow Connector 4"/>
        <xdr:cNvCxnSpPr/>
      </xdr:nvCxnSpPr>
      <xdr:spPr>
        <a:xfrm>
          <a:off x="2631163" y="3781708"/>
          <a:ext cx="49982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alumo.unsw.edu.au/Calumo/UserFiles/z3175254/Uploaded%20Files/Public%20Documents/Externally_Funded_Research%20(EFR)_Report_V1.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FPWFS202.ad.unsw.edu.au\Staff007$\z3311834\HierarchyAnalyse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calumo.unsw.edu.au/Calumo/UserFiles/z3175254/Uploaded%20Files/Public%20Documents/DSFP/Management%20Reporting/2013/Monthly%20Reporting/05%20May/ET%20Packs%20-%20Reports/ET%20Pack%202013%20-%20Faculty%20Reports_May%2013%20(v%20Forecast).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R02_Replacement+NewHires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Z9600363/AppData/Local/Microsoft/Windows/Temporary%20Internet%20Files/Content.Outlook/AUT3CM96/2013%20EB%20Gaps_CPHCE%20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Map"/>
      <sheetName val="Glossary"/>
      <sheetName val="Summary Report"/>
      <sheetName val="Data"/>
      <sheetName val="PC&amp;NPC Split"/>
      <sheetName val="Brought Forward Balances"/>
      <sheetName val="Parameters"/>
      <sheetName val="Time Reference"/>
      <sheetName val="ExecSQLTemp"/>
      <sheetName val="Version Check"/>
      <sheetName val="Table_Status"/>
      <sheetName val="Success Rates 2YAvr"/>
      <sheetName val="Fund Code Mapping"/>
    </sheetNames>
    <sheetDataSet>
      <sheetData sheetId="0"/>
      <sheetData sheetId="1"/>
      <sheetData sheetId="2"/>
      <sheetData sheetId="3"/>
      <sheetData sheetId="4">
        <row r="3">
          <cell r="B3" t="str">
            <v>UniNSW - University of NSW</v>
          </cell>
        </row>
        <row r="5">
          <cell r="B5" t="str">
            <v>June 2013</v>
          </cell>
        </row>
      </sheetData>
      <sheetData sheetId="5"/>
      <sheetData sheetId="6"/>
      <sheetData sheetId="7">
        <row r="1">
          <cell r="B1" t="str">
            <v>FINPWDB001.AD.UNSW.EDU.AU</v>
          </cell>
          <cell r="D1" t="str">
            <v>[Entity].[Entities].&amp;[UniNSW]&amp;[3852]</v>
          </cell>
        </row>
        <row r="2">
          <cell r="B2" t="str">
            <v>UNSWMIS</v>
          </cell>
          <cell r="D2" t="str">
            <v>[Fund].[Funds].&amp;[EXT.RESEARCH]&amp;[15]</v>
          </cell>
        </row>
        <row r="3">
          <cell r="B3" t="str">
            <v>Finance</v>
          </cell>
          <cell r="D3" t="str">
            <v>[Time].[Time].[YearMonth].&amp;[20130600]</v>
          </cell>
        </row>
      </sheetData>
      <sheetData sheetId="8"/>
      <sheetData sheetId="9">
        <row r="3">
          <cell r="A3" t="str">
            <v>Prod</v>
          </cell>
        </row>
      </sheetData>
      <sheetData sheetId="10">
        <row r="1">
          <cell r="A1" t="str">
            <v>Writeback.VersionCheck</v>
          </cell>
        </row>
        <row r="3">
          <cell r="A3" t="str">
            <v>@Reportname='Research Report',@ReportVersion=1</v>
          </cell>
        </row>
      </sheetData>
      <sheetData sheetId="11">
        <row r="3">
          <cell r="B3" t="str">
            <v>Status in InfoEd</v>
          </cell>
          <cell r="C3">
            <v>0</v>
          </cell>
        </row>
        <row r="4">
          <cell r="B4" t="str">
            <v>Closed</v>
          </cell>
          <cell r="C4" t="str">
            <v>Closed</v>
          </cell>
        </row>
        <row r="5">
          <cell r="B5" t="str">
            <v>Closed (Not Executed)</v>
          </cell>
          <cell r="C5" t="str">
            <v>Never Executed</v>
          </cell>
        </row>
        <row r="6">
          <cell r="B6" t="str">
            <v>Final Reports Pending</v>
          </cell>
          <cell r="C6" t="str">
            <v>Current</v>
          </cell>
        </row>
        <row r="7">
          <cell r="B7" t="str">
            <v>Ineligible</v>
          </cell>
          <cell r="C7" t="str">
            <v>Never Executed</v>
          </cell>
        </row>
        <row r="8">
          <cell r="B8" t="str">
            <v>Operation to Process</v>
          </cell>
          <cell r="C8" t="str">
            <v>Current</v>
          </cell>
        </row>
        <row r="9">
          <cell r="B9" t="str">
            <v>Pending Closure (GMO Review)</v>
          </cell>
          <cell r="C9" t="str">
            <v>Current</v>
          </cell>
        </row>
        <row r="10">
          <cell r="B10" t="str">
            <v>Pending Closure (RFO Finance Review)</v>
          </cell>
          <cell r="C10" t="str">
            <v>Current</v>
          </cell>
        </row>
        <row r="11">
          <cell r="B11" t="str">
            <v>Submitted (pending)</v>
          </cell>
          <cell r="C11" t="str">
            <v>New</v>
          </cell>
        </row>
        <row r="12">
          <cell r="B12" t="str">
            <v>Successful (GMO Account Opening Request)</v>
          </cell>
          <cell r="C12" t="str">
            <v>Current</v>
          </cell>
        </row>
        <row r="13">
          <cell r="B13" t="str">
            <v>Successful (GMO Release Pending)</v>
          </cell>
          <cell r="C13" t="str">
            <v>Current</v>
          </cell>
        </row>
        <row r="14">
          <cell r="B14" t="str">
            <v>Successful (OPS Create/Update TRIM)</v>
          </cell>
          <cell r="C14" t="str">
            <v>Current</v>
          </cell>
        </row>
        <row r="15">
          <cell r="B15" t="str">
            <v>Successful (Personnel Not Commenced)</v>
          </cell>
          <cell r="C15" t="str">
            <v>Current</v>
          </cell>
        </row>
        <row r="16">
          <cell r="B16" t="str">
            <v>Successful Under Mgmt</v>
          </cell>
          <cell r="C16" t="str">
            <v>Current</v>
          </cell>
        </row>
        <row r="17">
          <cell r="B17" t="str">
            <v>Transferred Out</v>
          </cell>
          <cell r="C17" t="str">
            <v>Closed</v>
          </cell>
        </row>
        <row r="18">
          <cell r="B18" t="str">
            <v>Unsuccessful</v>
          </cell>
          <cell r="C18" t="str">
            <v>Never Executed</v>
          </cell>
        </row>
      </sheetData>
      <sheetData sheetId="12"/>
      <sheetData sheetId="13">
        <row r="1">
          <cell r="A1" t="str">
            <v>RE196</v>
          </cell>
          <cell r="B1" t="str">
            <v>ARC</v>
          </cell>
        </row>
        <row r="2">
          <cell r="A2" t="str">
            <v>RE694</v>
          </cell>
          <cell r="B2" t="str">
            <v>ARC</v>
          </cell>
        </row>
        <row r="3">
          <cell r="A3" t="str">
            <v>RE003</v>
          </cell>
          <cell r="B3" t="str">
            <v>ARC</v>
          </cell>
        </row>
        <row r="4">
          <cell r="A4" t="str">
            <v>RE004</v>
          </cell>
          <cell r="B4" t="str">
            <v>ARC</v>
          </cell>
        </row>
        <row r="5">
          <cell r="A5" t="str">
            <v>RE005</v>
          </cell>
          <cell r="B5" t="str">
            <v>ARC</v>
          </cell>
        </row>
        <row r="6">
          <cell r="A6" t="str">
            <v>RE006</v>
          </cell>
          <cell r="B6" t="str">
            <v>ARC</v>
          </cell>
        </row>
        <row r="7">
          <cell r="A7" t="str">
            <v>RE007</v>
          </cell>
          <cell r="B7" t="str">
            <v>ARC</v>
          </cell>
        </row>
        <row r="8">
          <cell r="A8" t="str">
            <v>RE008</v>
          </cell>
          <cell r="B8" t="str">
            <v>ARC</v>
          </cell>
        </row>
        <row r="9">
          <cell r="A9" t="str">
            <v>RE009</v>
          </cell>
          <cell r="B9" t="str">
            <v>ARC</v>
          </cell>
        </row>
        <row r="10">
          <cell r="A10" t="str">
            <v>RE010</v>
          </cell>
          <cell r="B10" t="str">
            <v>ARC</v>
          </cell>
        </row>
        <row r="11">
          <cell r="A11" t="str">
            <v>RE011</v>
          </cell>
          <cell r="B11" t="str">
            <v>ARC</v>
          </cell>
        </row>
        <row r="12">
          <cell r="A12" t="str">
            <v>RE012</v>
          </cell>
          <cell r="B12" t="str">
            <v>ARC</v>
          </cell>
        </row>
        <row r="13">
          <cell r="A13" t="str">
            <v>RE013</v>
          </cell>
          <cell r="B13" t="str">
            <v>ARC</v>
          </cell>
        </row>
        <row r="14">
          <cell r="A14" t="str">
            <v>RE014</v>
          </cell>
          <cell r="B14" t="str">
            <v>ARC</v>
          </cell>
        </row>
        <row r="15">
          <cell r="A15" t="str">
            <v>RE015</v>
          </cell>
          <cell r="B15" t="str">
            <v>ARC</v>
          </cell>
        </row>
        <row r="16">
          <cell r="A16" t="str">
            <v>RE016</v>
          </cell>
          <cell r="B16" t="str">
            <v>ARC</v>
          </cell>
        </row>
        <row r="17">
          <cell r="A17" t="str">
            <v>RE017</v>
          </cell>
          <cell r="B17" t="str">
            <v>ARC</v>
          </cell>
        </row>
        <row r="18">
          <cell r="A18" t="str">
            <v>RE112</v>
          </cell>
          <cell r="B18" t="str">
            <v>ARC</v>
          </cell>
        </row>
        <row r="19">
          <cell r="A19" t="str">
            <v>RE118</v>
          </cell>
          <cell r="B19" t="str">
            <v>ARC</v>
          </cell>
        </row>
        <row r="20">
          <cell r="A20" t="str">
            <v>RE119</v>
          </cell>
          <cell r="B20" t="str">
            <v>ARC</v>
          </cell>
        </row>
        <row r="21">
          <cell r="A21" t="str">
            <v>RE120</v>
          </cell>
          <cell r="B21" t="str">
            <v>ARC</v>
          </cell>
        </row>
        <row r="22">
          <cell r="A22" t="str">
            <v>RE121</v>
          </cell>
          <cell r="B22" t="str">
            <v>ARC</v>
          </cell>
        </row>
        <row r="23">
          <cell r="A23" t="str">
            <v>RE122</v>
          </cell>
          <cell r="B23" t="str">
            <v>ARC</v>
          </cell>
        </row>
        <row r="24">
          <cell r="A24" t="str">
            <v>RE123</v>
          </cell>
          <cell r="B24" t="str">
            <v>ARC</v>
          </cell>
        </row>
        <row r="25">
          <cell r="A25" t="str">
            <v>RE124</v>
          </cell>
          <cell r="B25" t="str">
            <v>ARC</v>
          </cell>
        </row>
        <row r="26">
          <cell r="A26" t="str">
            <v>RE125</v>
          </cell>
          <cell r="B26" t="str">
            <v>ARC</v>
          </cell>
        </row>
        <row r="27">
          <cell r="A27" t="str">
            <v>RE126</v>
          </cell>
          <cell r="B27" t="str">
            <v>ARC</v>
          </cell>
        </row>
        <row r="28">
          <cell r="A28" t="str">
            <v>RE127</v>
          </cell>
          <cell r="B28" t="str">
            <v>ARC</v>
          </cell>
        </row>
        <row r="29">
          <cell r="A29" t="str">
            <v>RE128</v>
          </cell>
          <cell r="B29" t="str">
            <v>ARC</v>
          </cell>
        </row>
        <row r="30">
          <cell r="A30" t="str">
            <v>RE129</v>
          </cell>
          <cell r="B30" t="str">
            <v>ARC</v>
          </cell>
        </row>
        <row r="31">
          <cell r="A31" t="str">
            <v>RE135</v>
          </cell>
          <cell r="B31" t="str">
            <v>ARC</v>
          </cell>
        </row>
        <row r="32">
          <cell r="A32" t="str">
            <v>RE136</v>
          </cell>
          <cell r="B32" t="str">
            <v>ARC</v>
          </cell>
        </row>
        <row r="33">
          <cell r="A33" t="str">
            <v>RE138</v>
          </cell>
          <cell r="B33" t="str">
            <v>ARC</v>
          </cell>
        </row>
        <row r="34">
          <cell r="A34" t="str">
            <v>RE190</v>
          </cell>
          <cell r="B34" t="str">
            <v>ARC</v>
          </cell>
        </row>
        <row r="35">
          <cell r="A35" t="str">
            <v>RE191</v>
          </cell>
          <cell r="B35" t="str">
            <v>ARC</v>
          </cell>
        </row>
        <row r="36">
          <cell r="A36" t="str">
            <v>RE192</v>
          </cell>
          <cell r="B36" t="str">
            <v>ARC</v>
          </cell>
        </row>
        <row r="37">
          <cell r="A37" t="str">
            <v>RE194</v>
          </cell>
          <cell r="B37" t="str">
            <v>ARC</v>
          </cell>
        </row>
        <row r="38">
          <cell r="A38" t="str">
            <v>RE676</v>
          </cell>
          <cell r="B38" t="str">
            <v>ARC</v>
          </cell>
        </row>
        <row r="39">
          <cell r="A39" t="str">
            <v>RE679</v>
          </cell>
          <cell r="B39" t="str">
            <v>ARC</v>
          </cell>
        </row>
        <row r="40">
          <cell r="A40" t="str">
            <v>RE051</v>
          </cell>
          <cell r="B40" t="str">
            <v>NHMRC</v>
          </cell>
        </row>
        <row r="41">
          <cell r="A41" t="str">
            <v>RE052</v>
          </cell>
          <cell r="B41" t="str">
            <v>NHMRC</v>
          </cell>
        </row>
        <row r="42">
          <cell r="A42" t="str">
            <v>RE053</v>
          </cell>
          <cell r="B42" t="str">
            <v>NHMRC</v>
          </cell>
        </row>
        <row r="43">
          <cell r="A43" t="str">
            <v>RE104</v>
          </cell>
          <cell r="B43" t="str">
            <v>NHMRC</v>
          </cell>
        </row>
        <row r="44">
          <cell r="A44" t="str">
            <v>RE105</v>
          </cell>
          <cell r="B44" t="str">
            <v>NHMRC</v>
          </cell>
        </row>
        <row r="45">
          <cell r="A45" t="str">
            <v>RE106</v>
          </cell>
          <cell r="B45" t="str">
            <v>NHMRC</v>
          </cell>
        </row>
        <row r="46">
          <cell r="A46" t="str">
            <v>RE109</v>
          </cell>
          <cell r="B46" t="str">
            <v>NHMRC</v>
          </cell>
        </row>
        <row r="47">
          <cell r="A47" t="str">
            <v>RE110</v>
          </cell>
          <cell r="B47" t="str">
            <v>NHMRC</v>
          </cell>
        </row>
        <row r="48">
          <cell r="A48" t="str">
            <v>RE111</v>
          </cell>
          <cell r="B48" t="str">
            <v>NHMRC</v>
          </cell>
        </row>
        <row r="49">
          <cell r="A49" t="str">
            <v>RE113</v>
          </cell>
          <cell r="B49" t="str">
            <v>NHMRC</v>
          </cell>
        </row>
        <row r="50">
          <cell r="A50" t="str">
            <v>RE114</v>
          </cell>
          <cell r="B50" t="str">
            <v>NHMRC</v>
          </cell>
        </row>
        <row r="51">
          <cell r="A51" t="str">
            <v>RE115</v>
          </cell>
          <cell r="B51" t="str">
            <v>NHMRC</v>
          </cell>
        </row>
        <row r="52">
          <cell r="A52" t="str">
            <v>RE142</v>
          </cell>
          <cell r="B52" t="str">
            <v>NHMRC</v>
          </cell>
        </row>
        <row r="53">
          <cell r="A53" t="str">
            <v>RE143</v>
          </cell>
          <cell r="B53" t="str">
            <v>NHMRC</v>
          </cell>
        </row>
        <row r="54">
          <cell r="A54" t="str">
            <v>RE144</v>
          </cell>
          <cell r="B54" t="str">
            <v>NHMRC</v>
          </cell>
        </row>
        <row r="55">
          <cell r="A55" t="str">
            <v>RE145</v>
          </cell>
          <cell r="B55" t="str">
            <v>NHMRC</v>
          </cell>
        </row>
        <row r="56">
          <cell r="A56" t="str">
            <v>RE146</v>
          </cell>
          <cell r="B56" t="str">
            <v>NHMRC</v>
          </cell>
        </row>
        <row r="57">
          <cell r="A57" t="str">
            <v>RE148</v>
          </cell>
          <cell r="B57" t="str">
            <v>NHMRC</v>
          </cell>
        </row>
        <row r="58">
          <cell r="A58" t="str">
            <v>RE149</v>
          </cell>
          <cell r="B58" t="str">
            <v>NHMRC</v>
          </cell>
        </row>
        <row r="59">
          <cell r="A59" t="str">
            <v>RE151</v>
          </cell>
          <cell r="B59" t="str">
            <v>NHMRC</v>
          </cell>
        </row>
        <row r="60">
          <cell r="A60" t="str">
            <v>RE152</v>
          </cell>
          <cell r="B60" t="str">
            <v>NHMRC</v>
          </cell>
        </row>
        <row r="61">
          <cell r="A61" t="str">
            <v>RE153</v>
          </cell>
          <cell r="B61" t="str">
            <v>NHMRC</v>
          </cell>
        </row>
        <row r="62">
          <cell r="A62" t="str">
            <v>RE154</v>
          </cell>
          <cell r="B62" t="str">
            <v>NHMRC</v>
          </cell>
        </row>
        <row r="63">
          <cell r="A63" t="str">
            <v>RE155</v>
          </cell>
          <cell r="B63" t="str">
            <v>NHMRC</v>
          </cell>
        </row>
        <row r="64">
          <cell r="A64" t="str">
            <v>RE156</v>
          </cell>
          <cell r="B64" t="str">
            <v>NHMRC</v>
          </cell>
        </row>
        <row r="65">
          <cell r="A65" t="str">
            <v>RE157</v>
          </cell>
          <cell r="B65" t="str">
            <v>NHMRC</v>
          </cell>
        </row>
        <row r="66">
          <cell r="A66" t="str">
            <v>RE158</v>
          </cell>
          <cell r="B66" t="str">
            <v>NHMRC</v>
          </cell>
        </row>
        <row r="67">
          <cell r="A67" t="str">
            <v>RE159</v>
          </cell>
          <cell r="B67" t="str">
            <v>NHMRC</v>
          </cell>
        </row>
        <row r="68">
          <cell r="A68" t="str">
            <v>RE167</v>
          </cell>
          <cell r="B68" t="str">
            <v>NHMRC</v>
          </cell>
        </row>
        <row r="69">
          <cell r="A69" t="str">
            <v>RE168</v>
          </cell>
          <cell r="B69" t="str">
            <v>NHMRC</v>
          </cell>
        </row>
        <row r="70">
          <cell r="A70" t="str">
            <v>RE169</v>
          </cell>
          <cell r="B70" t="str">
            <v>NHMRC</v>
          </cell>
        </row>
        <row r="71">
          <cell r="A71" t="str">
            <v>RE231</v>
          </cell>
          <cell r="B71" t="str">
            <v>NHMRC</v>
          </cell>
        </row>
        <row r="72">
          <cell r="A72" t="str">
            <v>RE233</v>
          </cell>
          <cell r="B72" t="str">
            <v>NHMRC</v>
          </cell>
        </row>
        <row r="73">
          <cell r="A73" t="str">
            <v>RE235</v>
          </cell>
          <cell r="B73" t="str">
            <v>NHMRC</v>
          </cell>
        </row>
        <row r="74">
          <cell r="A74" t="str">
            <v>RE236</v>
          </cell>
          <cell r="B74" t="str">
            <v>NHMRC</v>
          </cell>
        </row>
        <row r="75">
          <cell r="A75" t="str">
            <v>RE237</v>
          </cell>
          <cell r="B75" t="str">
            <v>NHMRC</v>
          </cell>
        </row>
        <row r="76">
          <cell r="A76" t="str">
            <v>RE238</v>
          </cell>
          <cell r="B76" t="str">
            <v>NHMRC</v>
          </cell>
        </row>
        <row r="77">
          <cell r="A77" t="str">
            <v>RE239</v>
          </cell>
          <cell r="B77" t="str">
            <v>NHMRC</v>
          </cell>
        </row>
        <row r="78">
          <cell r="A78" t="str">
            <v>RE027</v>
          </cell>
          <cell r="B78" t="str">
            <v>CR</v>
          </cell>
        </row>
        <row r="79">
          <cell r="A79" t="str">
            <v>RE089</v>
          </cell>
          <cell r="B79" t="str">
            <v>CR</v>
          </cell>
        </row>
        <row r="80">
          <cell r="A80" t="str">
            <v>RE173</v>
          </cell>
          <cell r="B80" t="str">
            <v>CR</v>
          </cell>
        </row>
        <row r="81">
          <cell r="A81" t="str">
            <v>RE181</v>
          </cell>
          <cell r="B81" t="str">
            <v>CR</v>
          </cell>
        </row>
        <row r="82">
          <cell r="A82" t="str">
            <v>RE252</v>
          </cell>
          <cell r="B82" t="str">
            <v>CR</v>
          </cell>
        </row>
        <row r="83">
          <cell r="A83" t="str">
            <v>RE253</v>
          </cell>
          <cell r="B83" t="str">
            <v>CR</v>
          </cell>
        </row>
        <row r="84">
          <cell r="A84" t="str">
            <v>RE360</v>
          </cell>
          <cell r="B84" t="str">
            <v>CR</v>
          </cell>
        </row>
        <row r="85">
          <cell r="A85" t="str">
            <v>RE361</v>
          </cell>
          <cell r="B85" t="str">
            <v>CR</v>
          </cell>
        </row>
        <row r="86">
          <cell r="A86" t="str">
            <v>RE622</v>
          </cell>
          <cell r="B86" t="str">
            <v>CR</v>
          </cell>
        </row>
        <row r="87">
          <cell r="A87" t="str">
            <v>RE692</v>
          </cell>
          <cell r="B87" t="str">
            <v>CR</v>
          </cell>
        </row>
        <row r="88">
          <cell r="A88" t="str">
            <v>RE695</v>
          </cell>
          <cell r="B88" t="str">
            <v>CR</v>
          </cell>
        </row>
        <row r="89">
          <cell r="A89" t="str">
            <v>RE171</v>
          </cell>
          <cell r="B89" t="str">
            <v>CR</v>
          </cell>
        </row>
        <row r="90">
          <cell r="A90" t="str">
            <v>RE254</v>
          </cell>
          <cell r="B90" t="str">
            <v>CR</v>
          </cell>
        </row>
        <row r="91">
          <cell r="A91" t="str">
            <v>RE696</v>
          </cell>
          <cell r="B91" t="str">
            <v>CR</v>
          </cell>
        </row>
        <row r="92">
          <cell r="A92" t="str">
            <v>RE255</v>
          </cell>
          <cell r="B92" t="str">
            <v>CR</v>
          </cell>
        </row>
        <row r="93">
          <cell r="A93" t="str">
            <v>RE697</v>
          </cell>
          <cell r="B93" t="str">
            <v>CR</v>
          </cell>
        </row>
        <row r="94">
          <cell r="A94" t="str">
            <v>RE172</v>
          </cell>
          <cell r="B94" t="str">
            <v>CR</v>
          </cell>
        </row>
        <row r="95">
          <cell r="A95" t="str">
            <v>RE256</v>
          </cell>
          <cell r="B95" t="str">
            <v>CR</v>
          </cell>
        </row>
        <row r="96">
          <cell r="A96" t="str">
            <v>RE166</v>
          </cell>
          <cell r="B96" t="str">
            <v>CR</v>
          </cell>
        </row>
        <row r="97">
          <cell r="A97" t="str">
            <v>RE370</v>
          </cell>
          <cell r="B97" t="str">
            <v>CR</v>
          </cell>
        </row>
        <row r="98">
          <cell r="A98" t="str">
            <v>RE992</v>
          </cell>
          <cell r="B98" t="str">
            <v>CR</v>
          </cell>
        </row>
        <row r="99">
          <cell r="A99" t="str">
            <v>RE197</v>
          </cell>
          <cell r="B99" t="str">
            <v>CR</v>
          </cell>
        </row>
        <row r="100">
          <cell r="A100" t="str">
            <v>RE693</v>
          </cell>
          <cell r="B100" t="str">
            <v>CR</v>
          </cell>
        </row>
        <row r="101">
          <cell r="A101" t="str">
            <v>RE691</v>
          </cell>
          <cell r="B101" t="str">
            <v>CR</v>
          </cell>
        </row>
        <row r="102">
          <cell r="A102" t="str">
            <v>RE785</v>
          </cell>
          <cell r="B102" t="str">
            <v>CR</v>
          </cell>
        </row>
        <row r="103">
          <cell r="A103" t="str">
            <v>RE248</v>
          </cell>
          <cell r="B103" t="str">
            <v>CR</v>
          </cell>
        </row>
        <row r="104">
          <cell r="A104" t="str">
            <v>RE001</v>
          </cell>
          <cell r="B104" t="str">
            <v>CR</v>
          </cell>
        </row>
        <row r="105">
          <cell r="A105" t="str">
            <v>RE247</v>
          </cell>
          <cell r="B105" t="str">
            <v>CR</v>
          </cell>
        </row>
        <row r="106">
          <cell r="A106" t="str">
            <v>RE002</v>
          </cell>
          <cell r="B106" t="str">
            <v>CR</v>
          </cell>
        </row>
        <row r="107">
          <cell r="A107" t="str">
            <v>RE018</v>
          </cell>
          <cell r="B107" t="str">
            <v>CR</v>
          </cell>
        </row>
        <row r="108">
          <cell r="A108" t="str">
            <v>RE023</v>
          </cell>
          <cell r="B108" t="str">
            <v>CR</v>
          </cell>
        </row>
        <row r="109">
          <cell r="A109" t="str">
            <v>RE024</v>
          </cell>
          <cell r="B109" t="str">
            <v>CR</v>
          </cell>
        </row>
        <row r="110">
          <cell r="A110" t="str">
            <v>RE026</v>
          </cell>
          <cell r="B110" t="str">
            <v>CR</v>
          </cell>
        </row>
        <row r="111">
          <cell r="A111" t="str">
            <v>RE029</v>
          </cell>
          <cell r="B111" t="str">
            <v>CR</v>
          </cell>
        </row>
        <row r="112">
          <cell r="A112" t="str">
            <v>RE030</v>
          </cell>
          <cell r="B112" t="str">
            <v>CR</v>
          </cell>
        </row>
        <row r="113">
          <cell r="A113" t="str">
            <v>RE031</v>
          </cell>
          <cell r="B113" t="str">
            <v>CR</v>
          </cell>
        </row>
        <row r="114">
          <cell r="A114" t="str">
            <v>RE032</v>
          </cell>
          <cell r="B114" t="str">
            <v>CR</v>
          </cell>
        </row>
        <row r="115">
          <cell r="A115" t="str">
            <v>RE033</v>
          </cell>
          <cell r="B115" t="str">
            <v>CR</v>
          </cell>
        </row>
        <row r="116">
          <cell r="A116" t="str">
            <v>RE035</v>
          </cell>
          <cell r="B116" t="str">
            <v>CR</v>
          </cell>
        </row>
        <row r="117">
          <cell r="A117" t="str">
            <v>RE038</v>
          </cell>
          <cell r="B117" t="str">
            <v>CR</v>
          </cell>
        </row>
        <row r="118">
          <cell r="A118" t="str">
            <v>RE040</v>
          </cell>
          <cell r="B118" t="str">
            <v>CR</v>
          </cell>
        </row>
        <row r="119">
          <cell r="A119" t="str">
            <v>RE041</v>
          </cell>
          <cell r="B119" t="str">
            <v>CR</v>
          </cell>
        </row>
        <row r="120">
          <cell r="A120" t="str">
            <v>RE042</v>
          </cell>
          <cell r="B120" t="str">
            <v>CR</v>
          </cell>
        </row>
        <row r="121">
          <cell r="A121" t="str">
            <v>RE043</v>
          </cell>
          <cell r="B121" t="str">
            <v>CR</v>
          </cell>
        </row>
        <row r="122">
          <cell r="A122" t="str">
            <v>RE044</v>
          </cell>
          <cell r="B122" t="str">
            <v>CR</v>
          </cell>
        </row>
        <row r="123">
          <cell r="A123" t="str">
            <v>RE045</v>
          </cell>
          <cell r="B123" t="str">
            <v>CR</v>
          </cell>
        </row>
        <row r="124">
          <cell r="A124" t="str">
            <v>RE046</v>
          </cell>
          <cell r="B124" t="str">
            <v>CR</v>
          </cell>
        </row>
        <row r="125">
          <cell r="A125" t="str">
            <v>RE047</v>
          </cell>
          <cell r="B125" t="str">
            <v>CR</v>
          </cell>
        </row>
        <row r="126">
          <cell r="A126" t="str">
            <v>RE048</v>
          </cell>
          <cell r="B126" t="str">
            <v>CR</v>
          </cell>
        </row>
        <row r="127">
          <cell r="A127" t="str">
            <v>RE049</v>
          </cell>
          <cell r="B127" t="str">
            <v>CR</v>
          </cell>
        </row>
        <row r="128">
          <cell r="A128" t="str">
            <v>RE050</v>
          </cell>
          <cell r="B128" t="str">
            <v>CR</v>
          </cell>
        </row>
        <row r="129">
          <cell r="A129" t="str">
            <v>RE054</v>
          </cell>
          <cell r="B129" t="str">
            <v>CR</v>
          </cell>
        </row>
        <row r="130">
          <cell r="A130" t="str">
            <v>RE055</v>
          </cell>
          <cell r="B130" t="str">
            <v>CR</v>
          </cell>
        </row>
        <row r="131">
          <cell r="A131" t="str">
            <v>RE056</v>
          </cell>
          <cell r="B131" t="str">
            <v>CR</v>
          </cell>
        </row>
        <row r="132">
          <cell r="A132" t="str">
            <v>RE058</v>
          </cell>
          <cell r="B132" t="str">
            <v>CR</v>
          </cell>
        </row>
        <row r="133">
          <cell r="A133" t="str">
            <v>RE059</v>
          </cell>
          <cell r="B133" t="str">
            <v>CR</v>
          </cell>
        </row>
        <row r="134">
          <cell r="A134" t="str">
            <v>RE060</v>
          </cell>
          <cell r="B134" t="str">
            <v>CR</v>
          </cell>
        </row>
        <row r="135">
          <cell r="A135" t="str">
            <v>RE061</v>
          </cell>
          <cell r="B135" t="str">
            <v>CR</v>
          </cell>
        </row>
        <row r="136">
          <cell r="A136" t="str">
            <v>RE062</v>
          </cell>
          <cell r="B136" t="str">
            <v>CR</v>
          </cell>
        </row>
        <row r="137">
          <cell r="A137" t="str">
            <v>RE063</v>
          </cell>
          <cell r="B137" t="str">
            <v>CR</v>
          </cell>
        </row>
        <row r="138">
          <cell r="A138" t="str">
            <v>RE064</v>
          </cell>
          <cell r="B138" t="str">
            <v>CR</v>
          </cell>
        </row>
        <row r="139">
          <cell r="A139" t="str">
            <v>RE065</v>
          </cell>
          <cell r="B139" t="str">
            <v>CR</v>
          </cell>
        </row>
        <row r="140">
          <cell r="A140" t="str">
            <v>RE066</v>
          </cell>
          <cell r="B140" t="str">
            <v>CR</v>
          </cell>
        </row>
        <row r="141">
          <cell r="A141" t="str">
            <v>RE067</v>
          </cell>
          <cell r="B141" t="str">
            <v>CR</v>
          </cell>
        </row>
        <row r="142">
          <cell r="A142" t="str">
            <v>RE068</v>
          </cell>
          <cell r="B142" t="str">
            <v>CR</v>
          </cell>
        </row>
        <row r="143">
          <cell r="A143" t="str">
            <v>RE069</v>
          </cell>
          <cell r="B143" t="str">
            <v>CR</v>
          </cell>
        </row>
        <row r="144">
          <cell r="A144" t="str">
            <v>RE071</v>
          </cell>
          <cell r="B144" t="str">
            <v>CR</v>
          </cell>
        </row>
        <row r="145">
          <cell r="A145" t="str">
            <v>RE072</v>
          </cell>
          <cell r="B145" t="str">
            <v>CR</v>
          </cell>
        </row>
        <row r="146">
          <cell r="A146" t="str">
            <v>RE074</v>
          </cell>
          <cell r="B146" t="str">
            <v>CR</v>
          </cell>
        </row>
        <row r="147">
          <cell r="A147" t="str">
            <v>RE075</v>
          </cell>
          <cell r="B147" t="str">
            <v>CR</v>
          </cell>
        </row>
        <row r="148">
          <cell r="A148" t="str">
            <v>RE076</v>
          </cell>
          <cell r="B148" t="str">
            <v>CR</v>
          </cell>
        </row>
        <row r="149">
          <cell r="A149" t="str">
            <v>RE078</v>
          </cell>
          <cell r="B149" t="str">
            <v>CR</v>
          </cell>
        </row>
        <row r="150">
          <cell r="A150" t="str">
            <v>RE079</v>
          </cell>
          <cell r="B150" t="str">
            <v>CR</v>
          </cell>
        </row>
        <row r="151">
          <cell r="A151" t="str">
            <v>RE081</v>
          </cell>
          <cell r="B151" t="str">
            <v>CR</v>
          </cell>
        </row>
        <row r="152">
          <cell r="A152" t="str">
            <v>RE082</v>
          </cell>
          <cell r="B152" t="str">
            <v>CR</v>
          </cell>
        </row>
        <row r="153">
          <cell r="A153" t="str">
            <v>RE083</v>
          </cell>
          <cell r="B153" t="str">
            <v>CR</v>
          </cell>
        </row>
        <row r="154">
          <cell r="A154" t="str">
            <v>RE084</v>
          </cell>
          <cell r="B154" t="str">
            <v>CR</v>
          </cell>
        </row>
        <row r="155">
          <cell r="A155" t="str">
            <v>RE085</v>
          </cell>
          <cell r="B155" t="str">
            <v>CR</v>
          </cell>
        </row>
        <row r="156">
          <cell r="A156" t="str">
            <v>RE086</v>
          </cell>
          <cell r="B156" t="str">
            <v>CR</v>
          </cell>
        </row>
        <row r="157">
          <cell r="A157" t="str">
            <v>RE087</v>
          </cell>
          <cell r="B157" t="str">
            <v>CR</v>
          </cell>
        </row>
        <row r="158">
          <cell r="A158" t="str">
            <v>RE090</v>
          </cell>
          <cell r="B158" t="str">
            <v>CR</v>
          </cell>
        </row>
        <row r="159">
          <cell r="A159" t="str">
            <v>RE091</v>
          </cell>
          <cell r="B159" t="str">
            <v>CR</v>
          </cell>
        </row>
        <row r="160">
          <cell r="A160" t="str">
            <v>RE092</v>
          </cell>
          <cell r="B160" t="str">
            <v>CR</v>
          </cell>
        </row>
        <row r="161">
          <cell r="A161" t="str">
            <v>RE093</v>
          </cell>
          <cell r="B161" t="str">
            <v>CR</v>
          </cell>
        </row>
        <row r="162">
          <cell r="A162" t="str">
            <v>RE094</v>
          </cell>
          <cell r="B162" t="str">
            <v>CR</v>
          </cell>
        </row>
        <row r="163">
          <cell r="A163" t="str">
            <v>RE095</v>
          </cell>
          <cell r="B163" t="str">
            <v>CR</v>
          </cell>
        </row>
        <row r="164">
          <cell r="A164" t="str">
            <v>RE096</v>
          </cell>
          <cell r="B164" t="str">
            <v>CR</v>
          </cell>
        </row>
        <row r="165">
          <cell r="A165" t="str">
            <v>RE097</v>
          </cell>
          <cell r="B165" t="str">
            <v>CR</v>
          </cell>
        </row>
        <row r="166">
          <cell r="A166" t="str">
            <v>RE098</v>
          </cell>
          <cell r="B166" t="str">
            <v>CR</v>
          </cell>
        </row>
        <row r="167">
          <cell r="A167" t="str">
            <v>RE100</v>
          </cell>
          <cell r="B167" t="str">
            <v>CR</v>
          </cell>
        </row>
        <row r="168">
          <cell r="A168" t="str">
            <v>RE101</v>
          </cell>
          <cell r="B168" t="str">
            <v>CR</v>
          </cell>
        </row>
        <row r="169">
          <cell r="A169" t="str">
            <v>RE102</v>
          </cell>
          <cell r="B169" t="str">
            <v>CR</v>
          </cell>
        </row>
        <row r="170">
          <cell r="A170" t="str">
            <v>RE107</v>
          </cell>
          <cell r="B170" t="str">
            <v>CR</v>
          </cell>
        </row>
        <row r="171">
          <cell r="A171" t="str">
            <v>RE108</v>
          </cell>
          <cell r="B171" t="str">
            <v>CR</v>
          </cell>
        </row>
        <row r="172">
          <cell r="A172" t="str">
            <v>RE116</v>
          </cell>
          <cell r="B172" t="str">
            <v>CR</v>
          </cell>
        </row>
        <row r="173">
          <cell r="A173" t="str">
            <v>RE117</v>
          </cell>
          <cell r="B173" t="str">
            <v>CR</v>
          </cell>
        </row>
        <row r="174">
          <cell r="A174" t="str">
            <v>RE130</v>
          </cell>
          <cell r="B174" t="str">
            <v>CR</v>
          </cell>
        </row>
        <row r="175">
          <cell r="A175" t="str">
            <v>RE131</v>
          </cell>
          <cell r="B175" t="str">
            <v>CR</v>
          </cell>
        </row>
        <row r="176">
          <cell r="A176" t="str">
            <v>RE132</v>
          </cell>
          <cell r="B176" t="str">
            <v>CR</v>
          </cell>
        </row>
        <row r="177">
          <cell r="A177" t="str">
            <v>RE133</v>
          </cell>
          <cell r="B177" t="str">
            <v>CR</v>
          </cell>
        </row>
        <row r="178">
          <cell r="A178" t="str">
            <v>RE134</v>
          </cell>
          <cell r="B178" t="str">
            <v>CR</v>
          </cell>
        </row>
        <row r="179">
          <cell r="A179" t="str">
            <v>RE137</v>
          </cell>
          <cell r="B179" t="str">
            <v>CR</v>
          </cell>
        </row>
        <row r="180">
          <cell r="A180" t="str">
            <v>RE139</v>
          </cell>
          <cell r="B180" t="str">
            <v>CR</v>
          </cell>
        </row>
        <row r="181">
          <cell r="A181" t="str">
            <v>RE140</v>
          </cell>
          <cell r="B181" t="str">
            <v>CR</v>
          </cell>
        </row>
        <row r="182">
          <cell r="A182" t="str">
            <v>RE141</v>
          </cell>
          <cell r="B182" t="str">
            <v>CR</v>
          </cell>
        </row>
        <row r="183">
          <cell r="A183" t="str">
            <v>RE150</v>
          </cell>
          <cell r="B183" t="str">
            <v>CR</v>
          </cell>
        </row>
        <row r="184">
          <cell r="A184" t="str">
            <v>RE162</v>
          </cell>
          <cell r="B184" t="str">
            <v>CR</v>
          </cell>
        </row>
        <row r="185">
          <cell r="A185" t="str">
            <v>RE163</v>
          </cell>
          <cell r="B185" t="str">
            <v>CR</v>
          </cell>
        </row>
        <row r="186">
          <cell r="A186" t="str">
            <v>RE164</v>
          </cell>
          <cell r="B186" t="str">
            <v>CR</v>
          </cell>
        </row>
        <row r="187">
          <cell r="A187" t="str">
            <v>RE165</v>
          </cell>
          <cell r="B187" t="str">
            <v>CR</v>
          </cell>
        </row>
        <row r="188">
          <cell r="A188" t="str">
            <v>RE170</v>
          </cell>
          <cell r="B188" t="str">
            <v>CR</v>
          </cell>
        </row>
        <row r="189">
          <cell r="A189" t="str">
            <v>RE174</v>
          </cell>
          <cell r="B189" t="str">
            <v>CR</v>
          </cell>
        </row>
        <row r="190">
          <cell r="A190" t="str">
            <v>RE175</v>
          </cell>
          <cell r="B190" t="str">
            <v>CR</v>
          </cell>
        </row>
        <row r="191">
          <cell r="A191" t="str">
            <v>RE176</v>
          </cell>
          <cell r="B191" t="str">
            <v>CR</v>
          </cell>
        </row>
        <row r="192">
          <cell r="A192" t="str">
            <v>RE177</v>
          </cell>
          <cell r="B192" t="str">
            <v>CR</v>
          </cell>
        </row>
        <row r="193">
          <cell r="A193" t="str">
            <v>RE178</v>
          </cell>
          <cell r="B193" t="str">
            <v>CR</v>
          </cell>
        </row>
        <row r="194">
          <cell r="A194" t="str">
            <v>RE179</v>
          </cell>
          <cell r="B194" t="str">
            <v>CR</v>
          </cell>
        </row>
        <row r="195">
          <cell r="A195" t="str">
            <v>RE180</v>
          </cell>
          <cell r="B195" t="str">
            <v>CR</v>
          </cell>
        </row>
        <row r="196">
          <cell r="A196" t="str">
            <v>RE193</v>
          </cell>
          <cell r="B196" t="str">
            <v>CR</v>
          </cell>
        </row>
        <row r="197">
          <cell r="A197" t="str">
            <v>RE195</v>
          </cell>
          <cell r="B197" t="str">
            <v>CR</v>
          </cell>
        </row>
        <row r="198">
          <cell r="A198" t="str">
            <v>RE201</v>
          </cell>
          <cell r="B198" t="str">
            <v>CR</v>
          </cell>
        </row>
        <row r="199">
          <cell r="A199" t="str">
            <v>RE202</v>
          </cell>
          <cell r="B199" t="str">
            <v>CR</v>
          </cell>
        </row>
        <row r="200">
          <cell r="A200" t="str">
            <v>RE203</v>
          </cell>
          <cell r="B200" t="str">
            <v>CR</v>
          </cell>
        </row>
        <row r="201">
          <cell r="A201" t="str">
            <v>RE204</v>
          </cell>
          <cell r="B201" t="str">
            <v>CR</v>
          </cell>
        </row>
        <row r="202">
          <cell r="A202" t="str">
            <v>RE206</v>
          </cell>
          <cell r="B202" t="str">
            <v>CR</v>
          </cell>
        </row>
        <row r="203">
          <cell r="A203" t="str">
            <v>RE207</v>
          </cell>
          <cell r="B203" t="str">
            <v>CR</v>
          </cell>
        </row>
        <row r="204">
          <cell r="A204" t="str">
            <v>RE208</v>
          </cell>
          <cell r="B204" t="str">
            <v>CR</v>
          </cell>
        </row>
        <row r="205">
          <cell r="A205" t="str">
            <v>RE209</v>
          </cell>
          <cell r="B205" t="str">
            <v>CR</v>
          </cell>
        </row>
        <row r="206">
          <cell r="A206" t="str">
            <v>RE210</v>
          </cell>
          <cell r="B206" t="str">
            <v>CR</v>
          </cell>
        </row>
        <row r="207">
          <cell r="A207" t="str">
            <v>RE212</v>
          </cell>
          <cell r="B207" t="str">
            <v>CR</v>
          </cell>
        </row>
        <row r="208">
          <cell r="A208" t="str">
            <v>RE213</v>
          </cell>
          <cell r="B208" t="str">
            <v>CR</v>
          </cell>
        </row>
        <row r="209">
          <cell r="A209" t="str">
            <v>RE214</v>
          </cell>
          <cell r="B209" t="str">
            <v>CR</v>
          </cell>
        </row>
        <row r="210">
          <cell r="A210" t="str">
            <v>RE215</v>
          </cell>
          <cell r="B210" t="str">
            <v>CR</v>
          </cell>
        </row>
        <row r="211">
          <cell r="A211" t="str">
            <v>RE216</v>
          </cell>
          <cell r="B211" t="str">
            <v>CR</v>
          </cell>
        </row>
        <row r="212">
          <cell r="A212" t="str">
            <v>RE219</v>
          </cell>
          <cell r="B212" t="str">
            <v>CR</v>
          </cell>
        </row>
        <row r="213">
          <cell r="A213" t="str">
            <v>RE220</v>
          </cell>
          <cell r="B213" t="str">
            <v>CR</v>
          </cell>
        </row>
        <row r="214">
          <cell r="A214" t="str">
            <v>RE221</v>
          </cell>
          <cell r="B214" t="str">
            <v>CR</v>
          </cell>
        </row>
        <row r="215">
          <cell r="A215" t="str">
            <v>RE222</v>
          </cell>
          <cell r="B215" t="str">
            <v>CR</v>
          </cell>
        </row>
        <row r="216">
          <cell r="A216" t="str">
            <v>RE223</v>
          </cell>
          <cell r="B216" t="str">
            <v>CR</v>
          </cell>
        </row>
        <row r="217">
          <cell r="A217" t="str">
            <v>RE224</v>
          </cell>
          <cell r="B217" t="str">
            <v>CR</v>
          </cell>
        </row>
        <row r="218">
          <cell r="A218" t="str">
            <v>RE225</v>
          </cell>
          <cell r="B218" t="str">
            <v>CR</v>
          </cell>
        </row>
        <row r="219">
          <cell r="A219" t="str">
            <v>RE226</v>
          </cell>
          <cell r="B219" t="str">
            <v>CR</v>
          </cell>
        </row>
        <row r="220">
          <cell r="A220" t="str">
            <v>RE227</v>
          </cell>
          <cell r="B220" t="str">
            <v>CR</v>
          </cell>
        </row>
        <row r="221">
          <cell r="A221" t="str">
            <v>RE228</v>
          </cell>
          <cell r="B221" t="str">
            <v>CR</v>
          </cell>
        </row>
        <row r="222">
          <cell r="A222" t="str">
            <v>RE229</v>
          </cell>
          <cell r="B222" t="str">
            <v>CR</v>
          </cell>
        </row>
        <row r="223">
          <cell r="A223" t="str">
            <v>RE230</v>
          </cell>
          <cell r="B223" t="str">
            <v>CR</v>
          </cell>
        </row>
        <row r="224">
          <cell r="A224" t="str">
            <v>RE232</v>
          </cell>
          <cell r="B224" t="str">
            <v>CR</v>
          </cell>
        </row>
        <row r="225">
          <cell r="A225" t="str">
            <v>RE234</v>
          </cell>
          <cell r="B225" t="str">
            <v>CR</v>
          </cell>
        </row>
        <row r="226">
          <cell r="A226" t="str">
            <v>RE241</v>
          </cell>
          <cell r="B226" t="str">
            <v>CR</v>
          </cell>
        </row>
        <row r="227">
          <cell r="A227" t="str">
            <v>RE243</v>
          </cell>
          <cell r="B227" t="str">
            <v>CR</v>
          </cell>
        </row>
        <row r="228">
          <cell r="A228" t="str">
            <v>RE244</v>
          </cell>
          <cell r="B228" t="str">
            <v>CR</v>
          </cell>
        </row>
        <row r="229">
          <cell r="A229" t="str">
            <v>RE245</v>
          </cell>
          <cell r="B229" t="str">
            <v>CR</v>
          </cell>
        </row>
        <row r="230">
          <cell r="A230" t="str">
            <v>RE246</v>
          </cell>
          <cell r="B230" t="str">
            <v>CR</v>
          </cell>
        </row>
        <row r="231">
          <cell r="A231" t="str">
            <v>RE249</v>
          </cell>
          <cell r="B231" t="str">
            <v>CR</v>
          </cell>
        </row>
        <row r="232">
          <cell r="A232" t="str">
            <v>RE250</v>
          </cell>
          <cell r="B232" t="str">
            <v>CR</v>
          </cell>
        </row>
        <row r="233">
          <cell r="A233" t="str">
            <v>RE251</v>
          </cell>
          <cell r="B233" t="str">
            <v>CR</v>
          </cell>
        </row>
        <row r="234">
          <cell r="A234" t="str">
            <v>RE299</v>
          </cell>
          <cell r="B234" t="str">
            <v>CR</v>
          </cell>
        </row>
        <row r="235">
          <cell r="A235" t="str">
            <v>RE301</v>
          </cell>
          <cell r="B235" t="str">
            <v>CR</v>
          </cell>
        </row>
        <row r="236">
          <cell r="A236" t="str">
            <v>RE302</v>
          </cell>
          <cell r="B236" t="str">
            <v>CR</v>
          </cell>
        </row>
        <row r="237">
          <cell r="A237" t="str">
            <v>RE303</v>
          </cell>
          <cell r="B237" t="str">
            <v>CR</v>
          </cell>
        </row>
        <row r="238">
          <cell r="A238" t="str">
            <v>RE304</v>
          </cell>
          <cell r="B238" t="str">
            <v>CR</v>
          </cell>
        </row>
        <row r="239">
          <cell r="A239" t="str">
            <v>RE305</v>
          </cell>
          <cell r="B239" t="str">
            <v>CR</v>
          </cell>
        </row>
        <row r="240">
          <cell r="A240" t="str">
            <v>RE307</v>
          </cell>
          <cell r="B240" t="str">
            <v>CR</v>
          </cell>
        </row>
        <row r="241">
          <cell r="A241" t="str">
            <v>RE308</v>
          </cell>
          <cell r="B241" t="str">
            <v>CR</v>
          </cell>
        </row>
        <row r="242">
          <cell r="A242" t="str">
            <v>RE309</v>
          </cell>
          <cell r="B242" t="str">
            <v>CR</v>
          </cell>
        </row>
        <row r="243">
          <cell r="A243" t="str">
            <v>RE310</v>
          </cell>
          <cell r="B243" t="str">
            <v>CR</v>
          </cell>
        </row>
        <row r="244">
          <cell r="A244" t="str">
            <v>RE311</v>
          </cell>
          <cell r="B244" t="str">
            <v>CR</v>
          </cell>
        </row>
        <row r="245">
          <cell r="A245" t="str">
            <v>RE312</v>
          </cell>
          <cell r="B245" t="str">
            <v>CR</v>
          </cell>
        </row>
        <row r="246">
          <cell r="A246" t="str">
            <v>RE314</v>
          </cell>
          <cell r="B246" t="str">
            <v>CR</v>
          </cell>
        </row>
        <row r="247">
          <cell r="A247" t="str">
            <v>RE317</v>
          </cell>
          <cell r="B247" t="str">
            <v>CR</v>
          </cell>
        </row>
        <row r="248">
          <cell r="A248" t="str">
            <v>RE318</v>
          </cell>
          <cell r="B248" t="str">
            <v>CR</v>
          </cell>
        </row>
        <row r="249">
          <cell r="A249" t="str">
            <v>RE319</v>
          </cell>
          <cell r="B249" t="str">
            <v>CR</v>
          </cell>
        </row>
        <row r="250">
          <cell r="A250" t="str">
            <v>RE320</v>
          </cell>
          <cell r="B250" t="str">
            <v>CR</v>
          </cell>
        </row>
        <row r="251">
          <cell r="A251" t="str">
            <v>RE321</v>
          </cell>
          <cell r="B251" t="str">
            <v>CR</v>
          </cell>
        </row>
        <row r="252">
          <cell r="A252" t="str">
            <v>RE322</v>
          </cell>
          <cell r="B252" t="str">
            <v>CR</v>
          </cell>
        </row>
        <row r="253">
          <cell r="A253" t="str">
            <v>RE323</v>
          </cell>
          <cell r="B253" t="str">
            <v>CR</v>
          </cell>
        </row>
        <row r="254">
          <cell r="A254" t="str">
            <v>RE324</v>
          </cell>
          <cell r="B254" t="str">
            <v>CR</v>
          </cell>
        </row>
        <row r="255">
          <cell r="A255" t="str">
            <v>RE325</v>
          </cell>
          <cell r="B255" t="str">
            <v>CR</v>
          </cell>
        </row>
        <row r="256">
          <cell r="A256" t="str">
            <v>RE327</v>
          </cell>
          <cell r="B256" t="str">
            <v>CR</v>
          </cell>
        </row>
        <row r="257">
          <cell r="A257" t="str">
            <v>RE328</v>
          </cell>
          <cell r="B257" t="str">
            <v>CR</v>
          </cell>
        </row>
        <row r="258">
          <cell r="A258" t="str">
            <v>RE329</v>
          </cell>
          <cell r="B258" t="str">
            <v>CR</v>
          </cell>
        </row>
        <row r="259">
          <cell r="A259" t="str">
            <v>RE330</v>
          </cell>
          <cell r="B259" t="str">
            <v>CR</v>
          </cell>
        </row>
        <row r="260">
          <cell r="A260" t="str">
            <v>RE332</v>
          </cell>
          <cell r="B260" t="str">
            <v>CR</v>
          </cell>
        </row>
        <row r="261">
          <cell r="A261" t="str">
            <v>RE333</v>
          </cell>
          <cell r="B261" t="str">
            <v>CR</v>
          </cell>
        </row>
        <row r="262">
          <cell r="A262" t="str">
            <v>RE334</v>
          </cell>
          <cell r="B262" t="str">
            <v>CR</v>
          </cell>
        </row>
        <row r="263">
          <cell r="A263" t="str">
            <v>RE335</v>
          </cell>
          <cell r="B263" t="str">
            <v>CR</v>
          </cell>
        </row>
        <row r="264">
          <cell r="A264" t="str">
            <v>RE337</v>
          </cell>
          <cell r="B264" t="str">
            <v>CR</v>
          </cell>
        </row>
        <row r="265">
          <cell r="A265" t="str">
            <v>RE338</v>
          </cell>
          <cell r="B265" t="str">
            <v>CR</v>
          </cell>
        </row>
        <row r="266">
          <cell r="A266" t="str">
            <v>RE339</v>
          </cell>
          <cell r="B266" t="str">
            <v>CR</v>
          </cell>
        </row>
        <row r="267">
          <cell r="A267" t="str">
            <v>RE340</v>
          </cell>
          <cell r="B267" t="str">
            <v>CR</v>
          </cell>
        </row>
        <row r="268">
          <cell r="A268" t="str">
            <v>RE341</v>
          </cell>
          <cell r="B268" t="str">
            <v>CR</v>
          </cell>
        </row>
        <row r="269">
          <cell r="A269" t="str">
            <v>RE346</v>
          </cell>
          <cell r="B269" t="str">
            <v>CR</v>
          </cell>
        </row>
        <row r="270">
          <cell r="A270" t="str">
            <v>RE347</v>
          </cell>
          <cell r="B270" t="str">
            <v>CR</v>
          </cell>
        </row>
        <row r="271">
          <cell r="A271" t="str">
            <v>RE348</v>
          </cell>
          <cell r="B271" t="str">
            <v>CR</v>
          </cell>
        </row>
        <row r="272">
          <cell r="A272" t="str">
            <v>RE349</v>
          </cell>
          <cell r="B272" t="str">
            <v>CR</v>
          </cell>
        </row>
        <row r="273">
          <cell r="A273" t="str">
            <v>RE350</v>
          </cell>
          <cell r="B273" t="str">
            <v>CR</v>
          </cell>
        </row>
        <row r="274">
          <cell r="A274" t="str">
            <v>RE351</v>
          </cell>
          <cell r="B274" t="str">
            <v>CR</v>
          </cell>
        </row>
        <row r="275">
          <cell r="A275" t="str">
            <v>RE352</v>
          </cell>
          <cell r="B275" t="str">
            <v>CR</v>
          </cell>
        </row>
        <row r="276">
          <cell r="A276" t="str">
            <v>RE353</v>
          </cell>
          <cell r="B276" t="str">
            <v>CR</v>
          </cell>
        </row>
        <row r="277">
          <cell r="A277" t="str">
            <v>RE354</v>
          </cell>
          <cell r="B277" t="str">
            <v>CR</v>
          </cell>
        </row>
        <row r="278">
          <cell r="A278" t="str">
            <v>RE355</v>
          </cell>
          <cell r="B278" t="str">
            <v>CR</v>
          </cell>
        </row>
        <row r="279">
          <cell r="A279" t="str">
            <v>RE356</v>
          </cell>
          <cell r="B279" t="str">
            <v>CR</v>
          </cell>
        </row>
        <row r="280">
          <cell r="A280" t="str">
            <v>RE357</v>
          </cell>
          <cell r="B280" t="str">
            <v>CR</v>
          </cell>
        </row>
        <row r="281">
          <cell r="A281" t="str">
            <v>RE358</v>
          </cell>
          <cell r="B281" t="str">
            <v>CR</v>
          </cell>
        </row>
        <row r="282">
          <cell r="A282" t="str">
            <v>RE359</v>
          </cell>
          <cell r="B282" t="str">
            <v>CR</v>
          </cell>
        </row>
        <row r="283">
          <cell r="A283" t="str">
            <v>RE390</v>
          </cell>
          <cell r="B283" t="str">
            <v>CR</v>
          </cell>
        </row>
        <row r="284">
          <cell r="A284" t="str">
            <v>RE399</v>
          </cell>
          <cell r="B284" t="str">
            <v>CR</v>
          </cell>
        </row>
        <row r="285">
          <cell r="A285" t="str">
            <v>RE401</v>
          </cell>
          <cell r="B285" t="str">
            <v>CR</v>
          </cell>
        </row>
        <row r="286">
          <cell r="A286" t="str">
            <v>RE402</v>
          </cell>
          <cell r="B286" t="str">
            <v>CR</v>
          </cell>
        </row>
        <row r="287">
          <cell r="A287" t="str">
            <v>RE405</v>
          </cell>
          <cell r="B287" t="str">
            <v>CR</v>
          </cell>
        </row>
        <row r="288">
          <cell r="A288" t="str">
            <v>RE406</v>
          </cell>
          <cell r="B288" t="str">
            <v>CR</v>
          </cell>
        </row>
        <row r="289">
          <cell r="A289" t="str">
            <v>RE407</v>
          </cell>
          <cell r="B289" t="str">
            <v>CR</v>
          </cell>
        </row>
        <row r="290">
          <cell r="A290" t="str">
            <v>RE408</v>
          </cell>
          <cell r="B290" t="str">
            <v>CR</v>
          </cell>
        </row>
        <row r="291">
          <cell r="A291" t="str">
            <v>RE409</v>
          </cell>
          <cell r="B291" t="str">
            <v>CR</v>
          </cell>
        </row>
        <row r="292">
          <cell r="A292" t="str">
            <v>RE410</v>
          </cell>
          <cell r="B292" t="str">
            <v>CR</v>
          </cell>
        </row>
        <row r="293">
          <cell r="A293" t="str">
            <v>RE490</v>
          </cell>
          <cell r="B293" t="str">
            <v>CR</v>
          </cell>
        </row>
        <row r="294">
          <cell r="A294" t="str">
            <v>RE499</v>
          </cell>
          <cell r="B294" t="str">
            <v>CR</v>
          </cell>
        </row>
        <row r="295">
          <cell r="A295" t="str">
            <v>RE501</v>
          </cell>
          <cell r="B295" t="str">
            <v>CR</v>
          </cell>
        </row>
        <row r="296">
          <cell r="A296" t="str">
            <v>RE502</v>
          </cell>
          <cell r="B296" t="str">
            <v>CR</v>
          </cell>
        </row>
        <row r="297">
          <cell r="A297" t="str">
            <v>RE504</v>
          </cell>
          <cell r="B297" t="str">
            <v>CR</v>
          </cell>
        </row>
        <row r="298">
          <cell r="A298" t="str">
            <v>RE505</v>
          </cell>
          <cell r="B298" t="str">
            <v>CR</v>
          </cell>
        </row>
        <row r="299">
          <cell r="A299" t="str">
            <v>RE506</v>
          </cell>
          <cell r="B299" t="str">
            <v>CR</v>
          </cell>
        </row>
        <row r="300">
          <cell r="A300" t="str">
            <v>RE549</v>
          </cell>
          <cell r="B300" t="str">
            <v>CR</v>
          </cell>
        </row>
        <row r="301">
          <cell r="A301" t="str">
            <v>RE551</v>
          </cell>
          <cell r="B301" t="str">
            <v>CR</v>
          </cell>
        </row>
        <row r="302">
          <cell r="A302" t="str">
            <v>RE552</v>
          </cell>
          <cell r="B302" t="str">
            <v>CR</v>
          </cell>
        </row>
        <row r="303">
          <cell r="A303" t="str">
            <v>RE553</v>
          </cell>
          <cell r="B303" t="str">
            <v>CR</v>
          </cell>
        </row>
        <row r="304">
          <cell r="A304" t="str">
            <v>RE554</v>
          </cell>
          <cell r="B304" t="str">
            <v>CR</v>
          </cell>
        </row>
        <row r="305">
          <cell r="A305" t="str">
            <v>RE555</v>
          </cell>
          <cell r="B305" t="str">
            <v>CR</v>
          </cell>
        </row>
        <row r="306">
          <cell r="A306" t="str">
            <v>RE556</v>
          </cell>
          <cell r="B306" t="str">
            <v>CR</v>
          </cell>
        </row>
        <row r="307">
          <cell r="A307" t="str">
            <v>RE557</v>
          </cell>
          <cell r="B307" t="str">
            <v>CR</v>
          </cell>
        </row>
        <row r="308">
          <cell r="A308" t="str">
            <v>RE558</v>
          </cell>
          <cell r="B308" t="str">
            <v>CR</v>
          </cell>
        </row>
        <row r="309">
          <cell r="A309" t="str">
            <v>RE559</v>
          </cell>
          <cell r="B309" t="str">
            <v>CR</v>
          </cell>
        </row>
        <row r="310">
          <cell r="A310" t="str">
            <v>RE560</v>
          </cell>
          <cell r="B310" t="str">
            <v>CR</v>
          </cell>
        </row>
        <row r="311">
          <cell r="A311" t="str">
            <v>RE561</v>
          </cell>
          <cell r="B311" t="str">
            <v>CR</v>
          </cell>
        </row>
        <row r="312">
          <cell r="A312" t="str">
            <v>RE562</v>
          </cell>
          <cell r="B312" t="str">
            <v>CR</v>
          </cell>
        </row>
        <row r="313">
          <cell r="A313" t="str">
            <v>RE563</v>
          </cell>
          <cell r="B313" t="str">
            <v>CR</v>
          </cell>
        </row>
        <row r="314">
          <cell r="A314" t="str">
            <v>RE564</v>
          </cell>
          <cell r="B314" t="str">
            <v>CR</v>
          </cell>
        </row>
        <row r="315">
          <cell r="A315" t="str">
            <v>RE565</v>
          </cell>
          <cell r="B315" t="str">
            <v>CR</v>
          </cell>
        </row>
        <row r="316">
          <cell r="A316" t="str">
            <v>RE566</v>
          </cell>
          <cell r="B316" t="str">
            <v>CR</v>
          </cell>
        </row>
        <row r="317">
          <cell r="A317" t="str">
            <v>RE567</v>
          </cell>
          <cell r="B317" t="str">
            <v>CR</v>
          </cell>
        </row>
        <row r="318">
          <cell r="A318" t="str">
            <v>RE568</v>
          </cell>
          <cell r="B318" t="str">
            <v>CR</v>
          </cell>
        </row>
        <row r="319">
          <cell r="A319" t="str">
            <v>RE569</v>
          </cell>
          <cell r="B319" t="str">
            <v>CR</v>
          </cell>
        </row>
        <row r="320">
          <cell r="A320" t="str">
            <v>RE570</v>
          </cell>
          <cell r="B320" t="str">
            <v>CR</v>
          </cell>
        </row>
        <row r="321">
          <cell r="A321" t="str">
            <v>RE571</v>
          </cell>
          <cell r="B321" t="str">
            <v>CR</v>
          </cell>
        </row>
        <row r="322">
          <cell r="A322" t="str">
            <v>RE572</v>
          </cell>
          <cell r="B322" t="str">
            <v>CR</v>
          </cell>
        </row>
        <row r="323">
          <cell r="A323" t="str">
            <v>RE573</v>
          </cell>
          <cell r="B323" t="str">
            <v>CR</v>
          </cell>
        </row>
        <row r="324">
          <cell r="A324" t="str">
            <v>RE580</v>
          </cell>
          <cell r="B324" t="str">
            <v>CR</v>
          </cell>
        </row>
        <row r="325">
          <cell r="A325" t="str">
            <v>RE602</v>
          </cell>
          <cell r="B325" t="str">
            <v>CR</v>
          </cell>
        </row>
        <row r="326">
          <cell r="A326" t="str">
            <v>RE603</v>
          </cell>
          <cell r="B326" t="str">
            <v>CR</v>
          </cell>
        </row>
        <row r="327">
          <cell r="A327" t="str">
            <v>RE604</v>
          </cell>
          <cell r="B327" t="str">
            <v>CR</v>
          </cell>
        </row>
        <row r="328">
          <cell r="A328" t="str">
            <v>RE605</v>
          </cell>
          <cell r="B328" t="str">
            <v>CR</v>
          </cell>
        </row>
        <row r="329">
          <cell r="A329" t="str">
            <v>RE606</v>
          </cell>
          <cell r="B329" t="str">
            <v>CR</v>
          </cell>
        </row>
        <row r="330">
          <cell r="A330" t="str">
            <v>RE607</v>
          </cell>
          <cell r="B330" t="str">
            <v>CR</v>
          </cell>
        </row>
        <row r="331">
          <cell r="A331" t="str">
            <v>RE608</v>
          </cell>
          <cell r="B331" t="str">
            <v>CR</v>
          </cell>
        </row>
        <row r="332">
          <cell r="A332" t="str">
            <v>RE609</v>
          </cell>
          <cell r="B332" t="str">
            <v>CR</v>
          </cell>
        </row>
        <row r="333">
          <cell r="A333" t="str">
            <v>RE610</v>
          </cell>
          <cell r="B333" t="str">
            <v>CR</v>
          </cell>
        </row>
        <row r="334">
          <cell r="A334" t="str">
            <v>RE611</v>
          </cell>
          <cell r="B334" t="str">
            <v>CR</v>
          </cell>
        </row>
        <row r="335">
          <cell r="A335" t="str">
            <v>RE612</v>
          </cell>
          <cell r="B335" t="str">
            <v>CR</v>
          </cell>
        </row>
        <row r="336">
          <cell r="A336" t="str">
            <v>RE613</v>
          </cell>
          <cell r="B336" t="str">
            <v>CR</v>
          </cell>
        </row>
        <row r="337">
          <cell r="A337" t="str">
            <v>RE614</v>
          </cell>
          <cell r="B337" t="str">
            <v>CR</v>
          </cell>
        </row>
        <row r="338">
          <cell r="A338" t="str">
            <v>RE616</v>
          </cell>
          <cell r="B338" t="str">
            <v>CR</v>
          </cell>
        </row>
        <row r="339">
          <cell r="A339" t="str">
            <v>RE617</v>
          </cell>
          <cell r="B339" t="str">
            <v>CR</v>
          </cell>
        </row>
        <row r="340">
          <cell r="A340" t="str">
            <v>RE618</v>
          </cell>
          <cell r="B340" t="str">
            <v>CR</v>
          </cell>
        </row>
        <row r="341">
          <cell r="A341" t="str">
            <v>RE619</v>
          </cell>
          <cell r="B341" t="str">
            <v>CR</v>
          </cell>
        </row>
        <row r="342">
          <cell r="A342" t="str">
            <v>RE620</v>
          </cell>
          <cell r="B342" t="str">
            <v>CR</v>
          </cell>
        </row>
        <row r="343">
          <cell r="A343" t="str">
            <v>RE621</v>
          </cell>
          <cell r="B343" t="str">
            <v>CR</v>
          </cell>
        </row>
        <row r="344">
          <cell r="A344" t="str">
            <v>RE623</v>
          </cell>
          <cell r="B344" t="str">
            <v>CR</v>
          </cell>
        </row>
        <row r="345">
          <cell r="A345" t="str">
            <v>RE624</v>
          </cell>
          <cell r="B345" t="str">
            <v>CR</v>
          </cell>
        </row>
        <row r="346">
          <cell r="A346" t="str">
            <v>RE625</v>
          </cell>
          <cell r="B346" t="str">
            <v>CR</v>
          </cell>
        </row>
        <row r="347">
          <cell r="A347" t="str">
            <v>RE626</v>
          </cell>
          <cell r="B347" t="str">
            <v>CR</v>
          </cell>
        </row>
        <row r="348">
          <cell r="A348" t="str">
            <v>RE628</v>
          </cell>
          <cell r="B348" t="str">
            <v>CR</v>
          </cell>
        </row>
        <row r="349">
          <cell r="A349" t="str">
            <v>RE629</v>
          </cell>
          <cell r="B349" t="str">
            <v>CR</v>
          </cell>
        </row>
        <row r="350">
          <cell r="A350" t="str">
            <v>RE630</v>
          </cell>
          <cell r="B350" t="str">
            <v>CR</v>
          </cell>
        </row>
        <row r="351">
          <cell r="A351" t="str">
            <v>RE631</v>
          </cell>
          <cell r="B351" t="str">
            <v>CR</v>
          </cell>
        </row>
        <row r="352">
          <cell r="A352" t="str">
            <v>RE635</v>
          </cell>
          <cell r="B352" t="str">
            <v>CR</v>
          </cell>
        </row>
        <row r="353">
          <cell r="A353" t="str">
            <v>RE636</v>
          </cell>
          <cell r="B353" t="str">
            <v>CR</v>
          </cell>
        </row>
        <row r="354">
          <cell r="A354" t="str">
            <v>RE637</v>
          </cell>
          <cell r="B354" t="str">
            <v>CR</v>
          </cell>
        </row>
        <row r="355">
          <cell r="A355" t="str">
            <v>RE638</v>
          </cell>
          <cell r="B355" t="str">
            <v>CR</v>
          </cell>
        </row>
        <row r="356">
          <cell r="A356" t="str">
            <v>RE639</v>
          </cell>
          <cell r="B356" t="str">
            <v>CR</v>
          </cell>
        </row>
        <row r="357">
          <cell r="A357" t="str">
            <v>RE640</v>
          </cell>
          <cell r="B357" t="str">
            <v>CR</v>
          </cell>
        </row>
        <row r="358">
          <cell r="A358" t="str">
            <v>RE641</v>
          </cell>
          <cell r="B358" t="str">
            <v>CR</v>
          </cell>
        </row>
        <row r="359">
          <cell r="A359" t="str">
            <v>RE642</v>
          </cell>
          <cell r="B359" t="str">
            <v>CR</v>
          </cell>
        </row>
        <row r="360">
          <cell r="A360" t="str">
            <v>RE643</v>
          </cell>
          <cell r="B360" t="str">
            <v>CR</v>
          </cell>
        </row>
        <row r="361">
          <cell r="A361" t="str">
            <v>RE644</v>
          </cell>
          <cell r="B361" t="str">
            <v>CR</v>
          </cell>
        </row>
        <row r="362">
          <cell r="A362" t="str">
            <v>RE647</v>
          </cell>
          <cell r="B362" t="str">
            <v>CR</v>
          </cell>
        </row>
        <row r="363">
          <cell r="A363" t="str">
            <v>RE648</v>
          </cell>
          <cell r="B363" t="str">
            <v>CR</v>
          </cell>
        </row>
        <row r="364">
          <cell r="A364" t="str">
            <v>RE649</v>
          </cell>
          <cell r="B364" t="str">
            <v>CR</v>
          </cell>
        </row>
        <row r="365">
          <cell r="A365" t="str">
            <v>RE651</v>
          </cell>
          <cell r="B365" t="str">
            <v>CR</v>
          </cell>
        </row>
        <row r="366">
          <cell r="A366" t="str">
            <v>RE652</v>
          </cell>
          <cell r="B366" t="str">
            <v>CR</v>
          </cell>
        </row>
        <row r="367">
          <cell r="A367" t="str">
            <v>RE653</v>
          </cell>
          <cell r="B367" t="str">
            <v>CR</v>
          </cell>
        </row>
        <row r="368">
          <cell r="A368" t="str">
            <v>RE654</v>
          </cell>
          <cell r="B368" t="str">
            <v>CR</v>
          </cell>
        </row>
        <row r="369">
          <cell r="A369" t="str">
            <v>RE655</v>
          </cell>
          <cell r="B369" t="str">
            <v>CR</v>
          </cell>
        </row>
        <row r="370">
          <cell r="A370" t="str">
            <v>RE656</v>
          </cell>
          <cell r="B370" t="str">
            <v>CR</v>
          </cell>
        </row>
        <row r="371">
          <cell r="A371" t="str">
            <v>RE657</v>
          </cell>
          <cell r="B371" t="str">
            <v>CR</v>
          </cell>
        </row>
        <row r="372">
          <cell r="A372" t="str">
            <v>RE658</v>
          </cell>
          <cell r="B372" t="str">
            <v>CR</v>
          </cell>
        </row>
        <row r="373">
          <cell r="A373" t="str">
            <v>RE659</v>
          </cell>
          <cell r="B373" t="str">
            <v>CR</v>
          </cell>
        </row>
        <row r="374">
          <cell r="A374" t="str">
            <v>RE662</v>
          </cell>
          <cell r="B374" t="str">
            <v>CR</v>
          </cell>
        </row>
        <row r="375">
          <cell r="A375" t="str">
            <v>RE663</v>
          </cell>
          <cell r="B375" t="str">
            <v>CR</v>
          </cell>
        </row>
        <row r="376">
          <cell r="A376" t="str">
            <v>RE664</v>
          </cell>
          <cell r="B376" t="str">
            <v>CR</v>
          </cell>
        </row>
        <row r="377">
          <cell r="A377" t="str">
            <v>RE665</v>
          </cell>
          <cell r="B377" t="str">
            <v>CR</v>
          </cell>
        </row>
        <row r="378">
          <cell r="A378" t="str">
            <v>RE666</v>
          </cell>
          <cell r="B378" t="str">
            <v>CR</v>
          </cell>
        </row>
        <row r="379">
          <cell r="A379" t="str">
            <v>RE667</v>
          </cell>
          <cell r="B379" t="str">
            <v>CR</v>
          </cell>
        </row>
        <row r="380">
          <cell r="A380" t="str">
            <v>RE668</v>
          </cell>
          <cell r="B380" t="str">
            <v>CR</v>
          </cell>
        </row>
        <row r="381">
          <cell r="A381" t="str">
            <v>RE669</v>
          </cell>
          <cell r="B381" t="str">
            <v>CR</v>
          </cell>
        </row>
        <row r="382">
          <cell r="A382" t="str">
            <v>RE670</v>
          </cell>
          <cell r="B382" t="str">
            <v>CR</v>
          </cell>
        </row>
        <row r="383">
          <cell r="A383" t="str">
            <v>RE671</v>
          </cell>
          <cell r="B383" t="str">
            <v>CR</v>
          </cell>
        </row>
        <row r="384">
          <cell r="A384" t="str">
            <v>RE672</v>
          </cell>
          <cell r="B384" t="str">
            <v>CR</v>
          </cell>
        </row>
        <row r="385">
          <cell r="A385" t="str">
            <v>RE673</v>
          </cell>
          <cell r="B385" t="str">
            <v>CR</v>
          </cell>
        </row>
        <row r="386">
          <cell r="A386" t="str">
            <v>RE674</v>
          </cell>
          <cell r="B386" t="str">
            <v>CR</v>
          </cell>
        </row>
        <row r="387">
          <cell r="A387" t="str">
            <v>RE675</v>
          </cell>
          <cell r="B387" t="str">
            <v>CR</v>
          </cell>
        </row>
        <row r="388">
          <cell r="A388" t="str">
            <v>RE677</v>
          </cell>
          <cell r="B388" t="str">
            <v>CR</v>
          </cell>
        </row>
        <row r="389">
          <cell r="A389" t="str">
            <v>RE678</v>
          </cell>
          <cell r="B389" t="str">
            <v>CR</v>
          </cell>
        </row>
        <row r="390">
          <cell r="A390" t="str">
            <v>RE680</v>
          </cell>
          <cell r="B390" t="str">
            <v>CR</v>
          </cell>
        </row>
        <row r="391">
          <cell r="A391" t="str">
            <v>RE682</v>
          </cell>
          <cell r="B391" t="str">
            <v>CR</v>
          </cell>
        </row>
        <row r="392">
          <cell r="A392" t="str">
            <v>RE683</v>
          </cell>
          <cell r="B392" t="str">
            <v>CR</v>
          </cell>
        </row>
        <row r="393">
          <cell r="A393" t="str">
            <v>RE684</v>
          </cell>
          <cell r="B393" t="str">
            <v>CR</v>
          </cell>
        </row>
        <row r="394">
          <cell r="A394" t="str">
            <v>RE685</v>
          </cell>
          <cell r="B394" t="str">
            <v>CR</v>
          </cell>
        </row>
        <row r="395">
          <cell r="A395" t="str">
            <v>RE686</v>
          </cell>
          <cell r="B395" t="str">
            <v>CR</v>
          </cell>
        </row>
        <row r="396">
          <cell r="A396" t="str">
            <v>RE687</v>
          </cell>
          <cell r="B396" t="str">
            <v>CR</v>
          </cell>
        </row>
        <row r="397">
          <cell r="A397" t="str">
            <v>RE688</v>
          </cell>
          <cell r="B397" t="str">
            <v>CR</v>
          </cell>
        </row>
        <row r="398">
          <cell r="A398" t="str">
            <v>RE689</v>
          </cell>
          <cell r="B398" t="str">
            <v>CR</v>
          </cell>
        </row>
        <row r="399">
          <cell r="A399" t="str">
            <v>RE690</v>
          </cell>
          <cell r="B399" t="str">
            <v>CR</v>
          </cell>
        </row>
        <row r="400">
          <cell r="A400" t="str">
            <v>RE699</v>
          </cell>
          <cell r="B400" t="str">
            <v>CR</v>
          </cell>
        </row>
        <row r="401">
          <cell r="A401" t="str">
            <v>RE701</v>
          </cell>
          <cell r="B401" t="str">
            <v>CR</v>
          </cell>
        </row>
        <row r="402">
          <cell r="A402" t="str">
            <v>RE702</v>
          </cell>
          <cell r="B402" t="str">
            <v>CR</v>
          </cell>
        </row>
        <row r="403">
          <cell r="A403" t="str">
            <v>RE703</v>
          </cell>
          <cell r="B403" t="str">
            <v>CR</v>
          </cell>
        </row>
        <row r="404">
          <cell r="A404" t="str">
            <v>RE705</v>
          </cell>
          <cell r="B404" t="str">
            <v>CR</v>
          </cell>
        </row>
        <row r="405">
          <cell r="A405" t="str">
            <v>RE707</v>
          </cell>
          <cell r="B405" t="str">
            <v>CR</v>
          </cell>
        </row>
        <row r="406">
          <cell r="A406" t="str">
            <v>RE708</v>
          </cell>
          <cell r="B406" t="str">
            <v>CR</v>
          </cell>
        </row>
        <row r="407">
          <cell r="A407" t="str">
            <v>RE709</v>
          </cell>
          <cell r="B407" t="str">
            <v>CR</v>
          </cell>
        </row>
        <row r="408">
          <cell r="A408" t="str">
            <v>RE710</v>
          </cell>
          <cell r="B408" t="str">
            <v>CR</v>
          </cell>
        </row>
        <row r="409">
          <cell r="A409" t="str">
            <v>RE711</v>
          </cell>
          <cell r="B409" t="str">
            <v>CR</v>
          </cell>
        </row>
        <row r="410">
          <cell r="A410" t="str">
            <v>RE712</v>
          </cell>
          <cell r="B410" t="str">
            <v>CR</v>
          </cell>
        </row>
        <row r="411">
          <cell r="A411" t="str">
            <v>RE715</v>
          </cell>
          <cell r="B411" t="str">
            <v>CR</v>
          </cell>
        </row>
        <row r="412">
          <cell r="A412" t="str">
            <v>RE717</v>
          </cell>
          <cell r="B412" t="str">
            <v>CR</v>
          </cell>
        </row>
        <row r="413">
          <cell r="A413" t="str">
            <v>RE719</v>
          </cell>
          <cell r="B413" t="str">
            <v>CR</v>
          </cell>
        </row>
        <row r="414">
          <cell r="A414" t="str">
            <v>RE720</v>
          </cell>
          <cell r="B414" t="str">
            <v>CR</v>
          </cell>
        </row>
        <row r="415">
          <cell r="A415" t="str">
            <v>RE721</v>
          </cell>
          <cell r="B415" t="str">
            <v>CR</v>
          </cell>
        </row>
        <row r="416">
          <cell r="A416" t="str">
            <v>RE723</v>
          </cell>
          <cell r="B416" t="str">
            <v>CR</v>
          </cell>
        </row>
        <row r="417">
          <cell r="A417" t="str">
            <v>RE724</v>
          </cell>
          <cell r="B417" t="str">
            <v>CR</v>
          </cell>
        </row>
        <row r="418">
          <cell r="A418" t="str">
            <v>RE725</v>
          </cell>
          <cell r="B418" t="str">
            <v>CR</v>
          </cell>
        </row>
        <row r="419">
          <cell r="A419" t="str">
            <v>RE726</v>
          </cell>
          <cell r="B419" t="str">
            <v>CR</v>
          </cell>
        </row>
        <row r="420">
          <cell r="A420" t="str">
            <v>RE727</v>
          </cell>
          <cell r="B420" t="str">
            <v>CR</v>
          </cell>
        </row>
        <row r="421">
          <cell r="A421" t="str">
            <v>RE728</v>
          </cell>
          <cell r="B421" t="str">
            <v>CR</v>
          </cell>
        </row>
        <row r="422">
          <cell r="A422" t="str">
            <v>RE730</v>
          </cell>
          <cell r="B422" t="str">
            <v>CR</v>
          </cell>
        </row>
        <row r="423">
          <cell r="A423" t="str">
            <v>RE732</v>
          </cell>
          <cell r="B423" t="str">
            <v>CR</v>
          </cell>
        </row>
        <row r="424">
          <cell r="A424" t="str">
            <v>RE735</v>
          </cell>
          <cell r="B424" t="str">
            <v>CR</v>
          </cell>
        </row>
        <row r="425">
          <cell r="A425" t="str">
            <v>RE736</v>
          </cell>
          <cell r="B425" t="str">
            <v>CR</v>
          </cell>
        </row>
        <row r="426">
          <cell r="A426" t="str">
            <v>RE737</v>
          </cell>
          <cell r="B426" t="str">
            <v>CR</v>
          </cell>
        </row>
        <row r="427">
          <cell r="A427" t="str">
            <v>RE738</v>
          </cell>
          <cell r="B427" t="str">
            <v>CR</v>
          </cell>
        </row>
        <row r="428">
          <cell r="A428" t="str">
            <v>RE739</v>
          </cell>
          <cell r="B428" t="str">
            <v>CR</v>
          </cell>
        </row>
        <row r="429">
          <cell r="A429" t="str">
            <v>RE740</v>
          </cell>
          <cell r="B429" t="str">
            <v>CR</v>
          </cell>
        </row>
        <row r="430">
          <cell r="A430" t="str">
            <v>RE741</v>
          </cell>
          <cell r="B430" t="str">
            <v>CR</v>
          </cell>
        </row>
        <row r="431">
          <cell r="A431" t="str">
            <v>RE742</v>
          </cell>
          <cell r="B431" t="str">
            <v>CR</v>
          </cell>
        </row>
        <row r="432">
          <cell r="A432" t="str">
            <v>RE743</v>
          </cell>
          <cell r="B432" t="str">
            <v>CR</v>
          </cell>
        </row>
        <row r="433">
          <cell r="A433" t="str">
            <v>RE744</v>
          </cell>
          <cell r="B433" t="str">
            <v>CR</v>
          </cell>
        </row>
        <row r="434">
          <cell r="A434" t="str">
            <v>RE746</v>
          </cell>
          <cell r="B434" t="str">
            <v>CR</v>
          </cell>
        </row>
        <row r="435">
          <cell r="A435" t="str">
            <v>RE747</v>
          </cell>
          <cell r="B435" t="str">
            <v>CR</v>
          </cell>
        </row>
        <row r="436">
          <cell r="A436" t="str">
            <v>RE748</v>
          </cell>
          <cell r="B436" t="str">
            <v>CR</v>
          </cell>
        </row>
        <row r="437">
          <cell r="A437" t="str">
            <v>RE749</v>
          </cell>
          <cell r="B437" t="str">
            <v>CR</v>
          </cell>
        </row>
        <row r="438">
          <cell r="A438" t="str">
            <v>RE750</v>
          </cell>
          <cell r="B438" t="str">
            <v>CR</v>
          </cell>
        </row>
        <row r="439">
          <cell r="A439" t="str">
            <v>RE751</v>
          </cell>
          <cell r="B439" t="str">
            <v>CR</v>
          </cell>
        </row>
        <row r="440">
          <cell r="A440" t="str">
            <v>RE752</v>
          </cell>
          <cell r="B440" t="str">
            <v>CR</v>
          </cell>
        </row>
        <row r="441">
          <cell r="A441" t="str">
            <v>RE753</v>
          </cell>
          <cell r="B441" t="str">
            <v>CR</v>
          </cell>
        </row>
        <row r="442">
          <cell r="A442" t="str">
            <v>RE756</v>
          </cell>
          <cell r="B442" t="str">
            <v>CR</v>
          </cell>
        </row>
        <row r="443">
          <cell r="A443" t="str">
            <v>RE757</v>
          </cell>
          <cell r="B443" t="str">
            <v>CR</v>
          </cell>
        </row>
        <row r="444">
          <cell r="A444" t="str">
            <v>RE758</v>
          </cell>
          <cell r="B444" t="str">
            <v>CR</v>
          </cell>
        </row>
        <row r="445">
          <cell r="A445" t="str">
            <v>RE759</v>
          </cell>
          <cell r="B445" t="str">
            <v>CR</v>
          </cell>
        </row>
        <row r="446">
          <cell r="A446" t="str">
            <v>RE760</v>
          </cell>
          <cell r="B446" t="str">
            <v>CR</v>
          </cell>
        </row>
        <row r="447">
          <cell r="A447" t="str">
            <v>RE763</v>
          </cell>
          <cell r="B447" t="str">
            <v>CR</v>
          </cell>
        </row>
        <row r="448">
          <cell r="A448" t="str">
            <v>RE765</v>
          </cell>
          <cell r="B448" t="str">
            <v>CR</v>
          </cell>
        </row>
        <row r="449">
          <cell r="A449" t="str">
            <v>RE766</v>
          </cell>
          <cell r="B449" t="str">
            <v>CR</v>
          </cell>
        </row>
        <row r="450">
          <cell r="A450" t="str">
            <v>RE767</v>
          </cell>
          <cell r="B450" t="str">
            <v>CR</v>
          </cell>
        </row>
        <row r="451">
          <cell r="A451" t="str">
            <v>RE769</v>
          </cell>
          <cell r="B451" t="str">
            <v>CR</v>
          </cell>
        </row>
        <row r="452">
          <cell r="A452" t="str">
            <v>RE771</v>
          </cell>
          <cell r="B452" t="str">
            <v>CR</v>
          </cell>
        </row>
        <row r="453">
          <cell r="A453" t="str">
            <v>RE773</v>
          </cell>
          <cell r="B453" t="str">
            <v>CR</v>
          </cell>
        </row>
        <row r="454">
          <cell r="A454" t="str">
            <v>RE774</v>
          </cell>
          <cell r="B454" t="str">
            <v>CR</v>
          </cell>
        </row>
        <row r="455">
          <cell r="A455" t="str">
            <v>RE776</v>
          </cell>
          <cell r="B455" t="str">
            <v>CR</v>
          </cell>
        </row>
        <row r="456">
          <cell r="A456" t="str">
            <v>RE777</v>
          </cell>
          <cell r="B456" t="str">
            <v>CR</v>
          </cell>
        </row>
        <row r="457">
          <cell r="A457" t="str">
            <v>RE778</v>
          </cell>
          <cell r="B457" t="str">
            <v>CR</v>
          </cell>
        </row>
        <row r="458">
          <cell r="A458" t="str">
            <v>RE779</v>
          </cell>
          <cell r="B458" t="str">
            <v>CR</v>
          </cell>
        </row>
        <row r="459">
          <cell r="A459" t="str">
            <v>RE780</v>
          </cell>
          <cell r="B459" t="str">
            <v>CR</v>
          </cell>
        </row>
        <row r="460">
          <cell r="A460" t="str">
            <v>RE781</v>
          </cell>
          <cell r="B460" t="str">
            <v>CR</v>
          </cell>
        </row>
        <row r="461">
          <cell r="A461" t="str">
            <v>RE782</v>
          </cell>
          <cell r="B461" t="str">
            <v>CR</v>
          </cell>
        </row>
        <row r="462">
          <cell r="A462" t="str">
            <v>RE783</v>
          </cell>
          <cell r="B462" t="str">
            <v>CR</v>
          </cell>
        </row>
        <row r="463">
          <cell r="A463" t="str">
            <v>RE784</v>
          </cell>
          <cell r="B463" t="str">
            <v>CR</v>
          </cell>
        </row>
        <row r="464">
          <cell r="A464" t="str">
            <v>RE849</v>
          </cell>
          <cell r="B464" t="str">
            <v>CR</v>
          </cell>
        </row>
        <row r="465">
          <cell r="A465" t="str">
            <v>RE851</v>
          </cell>
          <cell r="B465" t="str">
            <v>CR</v>
          </cell>
        </row>
        <row r="466">
          <cell r="A466" t="str">
            <v>RE852</v>
          </cell>
          <cell r="B466" t="str">
            <v>CR</v>
          </cell>
        </row>
        <row r="467">
          <cell r="A467" t="str">
            <v>RE853</v>
          </cell>
          <cell r="B467" t="str">
            <v>CR</v>
          </cell>
        </row>
        <row r="468">
          <cell r="A468" t="str">
            <v>RE854</v>
          </cell>
          <cell r="B468" t="str">
            <v>CR</v>
          </cell>
        </row>
        <row r="469">
          <cell r="A469" t="str">
            <v>RE855</v>
          </cell>
          <cell r="B469" t="str">
            <v>CR</v>
          </cell>
        </row>
        <row r="470">
          <cell r="A470" t="str">
            <v>RE856</v>
          </cell>
          <cell r="B470" t="str">
            <v>CR</v>
          </cell>
        </row>
        <row r="471">
          <cell r="A471" t="str">
            <v>RE857</v>
          </cell>
          <cell r="B471" t="str">
            <v>CR</v>
          </cell>
        </row>
        <row r="472">
          <cell r="A472" t="str">
            <v>RE858</v>
          </cell>
          <cell r="B472" t="str">
            <v>CR</v>
          </cell>
        </row>
        <row r="473">
          <cell r="A473" t="str">
            <v>RE859</v>
          </cell>
          <cell r="B473" t="str">
            <v>CR</v>
          </cell>
        </row>
        <row r="474">
          <cell r="A474" t="str">
            <v>RE860</v>
          </cell>
          <cell r="B474" t="str">
            <v>CR</v>
          </cell>
        </row>
        <row r="475">
          <cell r="A475" t="str">
            <v>RE861</v>
          </cell>
          <cell r="B475" t="str">
            <v>CR</v>
          </cell>
        </row>
        <row r="476">
          <cell r="A476" t="str">
            <v>RE863</v>
          </cell>
          <cell r="B476" t="str">
            <v>CR</v>
          </cell>
        </row>
        <row r="477">
          <cell r="A477" t="str">
            <v>RE864</v>
          </cell>
          <cell r="B477" t="str">
            <v>CR</v>
          </cell>
        </row>
        <row r="478">
          <cell r="A478" t="str">
            <v>RE865</v>
          </cell>
          <cell r="B478" t="str">
            <v>CR</v>
          </cell>
        </row>
        <row r="479">
          <cell r="A479" t="str">
            <v>RE866</v>
          </cell>
          <cell r="B479" t="str">
            <v>CR</v>
          </cell>
        </row>
        <row r="480">
          <cell r="A480" t="str">
            <v>RE867</v>
          </cell>
          <cell r="B480" t="str">
            <v>CR</v>
          </cell>
        </row>
        <row r="481">
          <cell r="A481" t="str">
            <v>RE868</v>
          </cell>
          <cell r="B481" t="str">
            <v>CR</v>
          </cell>
        </row>
        <row r="482">
          <cell r="A482" t="str">
            <v>RE870</v>
          </cell>
          <cell r="B482" t="str">
            <v>CR</v>
          </cell>
        </row>
        <row r="483">
          <cell r="A483" t="str">
            <v>RE871</v>
          </cell>
          <cell r="B483" t="str">
            <v>CR</v>
          </cell>
        </row>
        <row r="484">
          <cell r="A484" t="str">
            <v>RE873</v>
          </cell>
          <cell r="B484" t="str">
            <v>CR</v>
          </cell>
        </row>
        <row r="485">
          <cell r="A485" t="str">
            <v>RE875</v>
          </cell>
          <cell r="B485" t="str">
            <v>CR</v>
          </cell>
        </row>
        <row r="486">
          <cell r="A486" t="str">
            <v>RE876</v>
          </cell>
          <cell r="B486" t="str">
            <v>CR</v>
          </cell>
        </row>
        <row r="487">
          <cell r="A487" t="str">
            <v>RE877</v>
          </cell>
          <cell r="B487" t="str">
            <v>CR</v>
          </cell>
        </row>
        <row r="488">
          <cell r="A488" t="str">
            <v>RE879</v>
          </cell>
          <cell r="B488" t="str">
            <v>CR</v>
          </cell>
        </row>
        <row r="489">
          <cell r="A489" t="str">
            <v>RE880</v>
          </cell>
          <cell r="B489" t="str">
            <v>CR</v>
          </cell>
        </row>
        <row r="490">
          <cell r="A490" t="str">
            <v>RE881</v>
          </cell>
          <cell r="B490" t="str">
            <v>CR</v>
          </cell>
        </row>
        <row r="491">
          <cell r="A491" t="str">
            <v>RE882</v>
          </cell>
          <cell r="B491" t="str">
            <v>CR</v>
          </cell>
        </row>
        <row r="492">
          <cell r="A492" t="str">
            <v>RE883</v>
          </cell>
          <cell r="B492" t="str">
            <v>CR</v>
          </cell>
        </row>
        <row r="493">
          <cell r="A493" t="str">
            <v>RE884</v>
          </cell>
          <cell r="B493" t="str">
            <v>CR</v>
          </cell>
        </row>
        <row r="494">
          <cell r="A494" t="str">
            <v>RE885</v>
          </cell>
          <cell r="B494" t="str">
            <v>CR</v>
          </cell>
        </row>
        <row r="495">
          <cell r="A495" t="str">
            <v>RE886</v>
          </cell>
          <cell r="B495" t="str">
            <v>CR</v>
          </cell>
        </row>
        <row r="496">
          <cell r="A496" t="str">
            <v>RE887</v>
          </cell>
          <cell r="B496" t="str">
            <v>CR</v>
          </cell>
        </row>
        <row r="497">
          <cell r="A497" t="str">
            <v>RE888</v>
          </cell>
          <cell r="B497" t="str">
            <v>CR</v>
          </cell>
        </row>
        <row r="498">
          <cell r="A498" t="str">
            <v>RE889</v>
          </cell>
          <cell r="B498" t="str">
            <v>CR</v>
          </cell>
        </row>
        <row r="499">
          <cell r="A499" t="str">
            <v>RE920</v>
          </cell>
          <cell r="B499" t="str">
            <v>CR</v>
          </cell>
        </row>
        <row r="500">
          <cell r="A500" t="str">
            <v>RE921</v>
          </cell>
          <cell r="B500" t="str">
            <v>CR</v>
          </cell>
        </row>
        <row r="501">
          <cell r="A501" t="str">
            <v>RE940</v>
          </cell>
          <cell r="B501" t="str">
            <v>CR</v>
          </cell>
        </row>
        <row r="502">
          <cell r="A502" t="str">
            <v>RE947</v>
          </cell>
          <cell r="B502" t="str">
            <v>CR</v>
          </cell>
        </row>
        <row r="503">
          <cell r="A503" t="str">
            <v>RE948</v>
          </cell>
          <cell r="B503" t="str">
            <v>CR</v>
          </cell>
        </row>
        <row r="504">
          <cell r="A504" t="str">
            <v>RE949</v>
          </cell>
          <cell r="B504" t="str">
            <v>CR</v>
          </cell>
        </row>
        <row r="505">
          <cell r="A505" t="str">
            <v>RE950</v>
          </cell>
          <cell r="B505" t="str">
            <v>CR</v>
          </cell>
        </row>
        <row r="506">
          <cell r="A506" t="str">
            <v>RE951</v>
          </cell>
          <cell r="B506" t="str">
            <v>CR</v>
          </cell>
        </row>
        <row r="507">
          <cell r="A507" t="str">
            <v>RE952</v>
          </cell>
          <cell r="B507" t="str">
            <v>CR</v>
          </cell>
        </row>
        <row r="508">
          <cell r="A508" t="str">
            <v>RE953</v>
          </cell>
          <cell r="B508" t="str">
            <v>CR</v>
          </cell>
        </row>
        <row r="509">
          <cell r="A509" t="str">
            <v>RE954</v>
          </cell>
          <cell r="B509" t="str">
            <v>CR</v>
          </cell>
        </row>
        <row r="510">
          <cell r="A510" t="str">
            <v>RE955</v>
          </cell>
          <cell r="B510" t="str">
            <v>CR</v>
          </cell>
        </row>
        <row r="511">
          <cell r="A511" t="str">
            <v>RE956</v>
          </cell>
          <cell r="B511" t="str">
            <v>CR</v>
          </cell>
        </row>
        <row r="512">
          <cell r="A512" t="str">
            <v>RE957</v>
          </cell>
          <cell r="B512" t="str">
            <v>CR</v>
          </cell>
        </row>
        <row r="513">
          <cell r="A513" t="str">
            <v>RE958</v>
          </cell>
          <cell r="B513" t="str">
            <v>CR</v>
          </cell>
        </row>
        <row r="514">
          <cell r="A514" t="str">
            <v>RE959</v>
          </cell>
          <cell r="B514" t="str">
            <v>CR</v>
          </cell>
        </row>
        <row r="515">
          <cell r="A515" t="str">
            <v>RE960</v>
          </cell>
          <cell r="B515" t="str">
            <v>CR</v>
          </cell>
        </row>
        <row r="516">
          <cell r="A516" t="str">
            <v>RE961</v>
          </cell>
          <cell r="B516" t="str">
            <v>CR</v>
          </cell>
        </row>
        <row r="517">
          <cell r="A517" t="str">
            <v>RE962</v>
          </cell>
          <cell r="B517" t="str">
            <v>CR</v>
          </cell>
        </row>
        <row r="518">
          <cell r="A518" t="str">
            <v>RE963</v>
          </cell>
          <cell r="B518" t="str">
            <v>CR</v>
          </cell>
        </row>
        <row r="519">
          <cell r="A519" t="str">
            <v>RE964</v>
          </cell>
          <cell r="B519" t="str">
            <v>CR</v>
          </cell>
        </row>
        <row r="520">
          <cell r="A520" t="str">
            <v>RE965</v>
          </cell>
          <cell r="B520" t="str">
            <v>CR</v>
          </cell>
        </row>
        <row r="521">
          <cell r="A521" t="str">
            <v>RE966</v>
          </cell>
          <cell r="B521" t="str">
            <v>CR</v>
          </cell>
        </row>
        <row r="522">
          <cell r="A522" t="str">
            <v>RE967</v>
          </cell>
          <cell r="B522" t="str">
            <v>CR</v>
          </cell>
        </row>
        <row r="523">
          <cell r="A523" t="str">
            <v>RE968</v>
          </cell>
          <cell r="B523" t="str">
            <v>CR</v>
          </cell>
        </row>
        <row r="524">
          <cell r="A524" t="str">
            <v>RE969</v>
          </cell>
          <cell r="B524" t="str">
            <v>CR</v>
          </cell>
        </row>
        <row r="525">
          <cell r="A525" t="str">
            <v>RE970</v>
          </cell>
          <cell r="B525" t="str">
            <v>CR</v>
          </cell>
        </row>
        <row r="526">
          <cell r="A526" t="str">
            <v>RE971</v>
          </cell>
          <cell r="B526" t="str">
            <v>CR</v>
          </cell>
        </row>
        <row r="527">
          <cell r="A527" t="str">
            <v>RE972</v>
          </cell>
          <cell r="B527" t="str">
            <v>CR</v>
          </cell>
        </row>
        <row r="528">
          <cell r="A528" t="str">
            <v>RE973</v>
          </cell>
          <cell r="B528" t="str">
            <v>CR</v>
          </cell>
        </row>
        <row r="529">
          <cell r="A529" t="str">
            <v>RE974</v>
          </cell>
          <cell r="B529" t="str">
            <v>CR</v>
          </cell>
        </row>
        <row r="530">
          <cell r="A530" t="str">
            <v>RE975</v>
          </cell>
          <cell r="B530" t="str">
            <v>CR</v>
          </cell>
        </row>
        <row r="531">
          <cell r="A531" t="str">
            <v>RE976</v>
          </cell>
          <cell r="B531" t="str">
            <v>CR</v>
          </cell>
        </row>
        <row r="532">
          <cell r="A532" t="str">
            <v>RE978</v>
          </cell>
          <cell r="B532" t="str">
            <v>CR</v>
          </cell>
        </row>
        <row r="533">
          <cell r="A533" t="str">
            <v>RE979</v>
          </cell>
          <cell r="B533" t="str">
            <v>CR</v>
          </cell>
        </row>
        <row r="534">
          <cell r="A534" t="str">
            <v>RE980</v>
          </cell>
          <cell r="B534" t="str">
            <v>CR</v>
          </cell>
        </row>
        <row r="535">
          <cell r="A535" t="str">
            <v>RE981</v>
          </cell>
          <cell r="B535" t="str">
            <v>CR</v>
          </cell>
        </row>
        <row r="536">
          <cell r="A536" t="str">
            <v>RE982</v>
          </cell>
          <cell r="B536" t="str">
            <v>CR</v>
          </cell>
        </row>
        <row r="537">
          <cell r="A537" t="str">
            <v>RE983</v>
          </cell>
          <cell r="B537" t="str">
            <v>CR</v>
          </cell>
        </row>
        <row r="538">
          <cell r="A538" t="str">
            <v>RE984</v>
          </cell>
          <cell r="B538" t="str">
            <v>CR</v>
          </cell>
        </row>
        <row r="539">
          <cell r="A539" t="str">
            <v>RE985</v>
          </cell>
          <cell r="B539" t="str">
            <v>CR</v>
          </cell>
        </row>
        <row r="540">
          <cell r="A540" t="str">
            <v>RE986</v>
          </cell>
          <cell r="B540" t="str">
            <v>CR</v>
          </cell>
        </row>
        <row r="541">
          <cell r="A541" t="str">
            <v>RE988</v>
          </cell>
          <cell r="B541" t="str">
            <v>CR</v>
          </cell>
        </row>
        <row r="542">
          <cell r="A542" t="str">
            <v>RE989</v>
          </cell>
          <cell r="B542" t="str">
            <v>CR</v>
          </cell>
        </row>
        <row r="543">
          <cell r="A543" t="str">
            <v>RE990</v>
          </cell>
          <cell r="B543" t="str">
            <v>CR</v>
          </cell>
        </row>
        <row r="544">
          <cell r="A544" t="str">
            <v>RE991</v>
          </cell>
          <cell r="B544" t="str">
            <v>CR</v>
          </cell>
        </row>
        <row r="545">
          <cell r="A545" t="str">
            <v>RE999</v>
          </cell>
          <cell r="B545" t="str">
            <v>CR</v>
          </cell>
        </row>
        <row r="546">
          <cell r="A546" t="str">
            <v>RE989 - CRC for Smart Services</v>
          </cell>
          <cell r="B546" t="str">
            <v>CR</v>
          </cell>
        </row>
        <row r="547">
          <cell r="A547" t="str">
            <v>RE990 - CRC for Advanced Manufacturing</v>
          </cell>
          <cell r="B547" t="str">
            <v>CR</v>
          </cell>
        </row>
        <row r="548">
          <cell r="A548" t="str">
            <v>RE991 - eWater CRC</v>
          </cell>
          <cell r="B548" t="str">
            <v>CR</v>
          </cell>
        </row>
        <row r="549">
          <cell r="A549" t="str">
            <v>RE999 - Other Minor Grantors</v>
          </cell>
          <cell r="B549" t="str">
            <v>CR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Query"/>
      <sheetName val="TestScripts"/>
      <sheetName val="Scripts"/>
      <sheetName val="WorkBookData"/>
      <sheetName val="Scratch"/>
    </sheetNames>
    <sheetDataSet>
      <sheetData sheetId="0">
        <row r="14">
          <cell r="B14" t="b">
            <v>0</v>
          </cell>
        </row>
      </sheetData>
      <sheetData sheetId="1" refreshError="1"/>
      <sheetData sheetId="2" refreshError="1"/>
      <sheetData sheetId="3" refreshError="1"/>
      <sheetData sheetId="4">
        <row r="1">
          <cell r="B1" t="str">
            <v>Datasources</v>
          </cell>
          <cell r="C1" t="str">
            <v>Catalogs</v>
          </cell>
          <cell r="D1" t="str">
            <v>Cubes</v>
          </cell>
          <cell r="E1" t="str">
            <v>Don't include these sheets in workbook-wide calculations</v>
          </cell>
          <cell r="F1" t="str">
            <v>Don't include these sheets in workbook-wide double-click actions</v>
          </cell>
          <cell r="G1" t="str">
            <v>Don't include these sheets in workbook-wide right-click actions</v>
          </cell>
          <cell r="H1" t="str">
            <v>Don't include these sheets in workbook-wide update actions</v>
          </cell>
        </row>
        <row r="2">
          <cell r="B2" t="str">
            <v>caldev01.ad.finance.unsw.edu.au</v>
          </cell>
          <cell r="C2" t="str">
            <v>UNSWMIS</v>
          </cell>
          <cell r="D2" t="str">
            <v>Finance</v>
          </cell>
          <cell r="E2" t="str">
            <v>WorkBookData</v>
          </cell>
          <cell r="F2" t="str">
            <v>WorkBookData</v>
          </cell>
          <cell r="G2" t="str">
            <v>WorkBookData</v>
          </cell>
          <cell r="H2" t="str">
            <v>WorkBookData</v>
          </cell>
        </row>
        <row r="3">
          <cell r="B3" t="str">
            <v>calumo2</v>
          </cell>
          <cell r="C3" t="str">
            <v>UNSW</v>
          </cell>
          <cell r="D3" t="str">
            <v>HR</v>
          </cell>
          <cell r="F3" t="str">
            <v>Parameters</v>
          </cell>
          <cell r="G3" t="str">
            <v>Parameters</v>
          </cell>
          <cell r="H3" t="str">
            <v>Parameters</v>
          </cell>
        </row>
        <row r="4">
          <cell r="B4" t="str">
            <v>fintwdbcal1.adtest.unsw.edu.au</v>
          </cell>
          <cell r="D4" t="str">
            <v>AR</v>
          </cell>
          <cell r="F4" t="str">
            <v>Scripts</v>
          </cell>
          <cell r="G4" t="str">
            <v>TestScripts</v>
          </cell>
          <cell r="H4" t="str">
            <v>TestScripts</v>
          </cell>
        </row>
        <row r="5">
          <cell r="B5" t="str">
            <v>finuwdbcal1.adtest.unsw.edu.au</v>
          </cell>
          <cell r="D5" t="str">
            <v>Leave</v>
          </cell>
          <cell r="F5" t="str">
            <v>Scratch</v>
          </cell>
          <cell r="G5" t="str">
            <v>Scripts</v>
          </cell>
          <cell r="H5" t="str">
            <v>Scripts</v>
          </cell>
        </row>
        <row r="6">
          <cell r="B6" t="str">
            <v>finpwdbcal1.ad.unsw.edu.au</v>
          </cell>
          <cell r="D6" t="str">
            <v>cbForecast</v>
          </cell>
          <cell r="G6" t="str">
            <v>Scratch</v>
          </cell>
          <cell r="H6" t="str">
            <v>Scratch</v>
          </cell>
        </row>
        <row r="7">
          <cell r="D7" t="str">
            <v>cbBudget</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Cross Check"/>
      <sheetName val="Faculties"/>
      <sheetName val="FASS"/>
      <sheetName val="FBE"/>
      <sheetName val="ASB"/>
      <sheetName val="COFA"/>
      <sheetName val="ENG"/>
      <sheetName val="LAW"/>
      <sheetName val="MED"/>
      <sheetName val="SCI"/>
      <sheetName val="ADFA"/>
      <sheetName val="DVCA"/>
      <sheetName val="Exload"/>
    </sheetNames>
    <sheetDataSet>
      <sheetData sheetId="0">
        <row r="3">
          <cell r="A3">
            <v>2008</v>
          </cell>
          <cell r="H3" t="str">
            <v>[Time].[Time].[Year].&amp;[2013]</v>
          </cell>
          <cell r="L3" t="str">
            <v xml:space="preserve">FINPWDBCAL1.AD.UNSW.EDU.AU </v>
          </cell>
        </row>
        <row r="4">
          <cell r="A4">
            <v>2009</v>
          </cell>
          <cell r="H4">
            <v>2013</v>
          </cell>
          <cell r="L4" t="str">
            <v>UNSWMIS</v>
          </cell>
        </row>
        <row r="5">
          <cell r="A5">
            <v>2010</v>
          </cell>
          <cell r="L5" t="str">
            <v>Finance</v>
          </cell>
        </row>
        <row r="6">
          <cell r="A6">
            <v>2011</v>
          </cell>
          <cell r="H6" t="str">
            <v>Q2 2013</v>
          </cell>
        </row>
        <row r="7">
          <cell r="A7">
            <v>2012</v>
          </cell>
          <cell r="H7" t="str">
            <v>[Time].[Time].[YearMonth].&amp;[20130500]</v>
          </cell>
        </row>
        <row r="8">
          <cell r="A8">
            <v>2013</v>
          </cell>
        </row>
        <row r="9">
          <cell r="H9" t="str">
            <v>May 2013</v>
          </cell>
        </row>
        <row r="12">
          <cell r="H12" t="str">
            <v>05</v>
          </cell>
        </row>
        <row r="13">
          <cell r="H13" t="str">
            <v>20130500</v>
          </cell>
        </row>
        <row r="22">
          <cell r="H22" t="str">
            <v>[Time].[Time].[Year].&amp;[2012]</v>
          </cell>
        </row>
        <row r="23">
          <cell r="H23">
            <v>2012</v>
          </cell>
        </row>
        <row r="24">
          <cell r="H24" t="str">
            <v>[Time].[Time].[YearMonth].&amp;[20120500]</v>
          </cell>
        </row>
        <row r="26">
          <cell r="H26" t="str">
            <v>May 2012</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Hires"/>
      <sheetName val="Salary Lookup"/>
    </sheetNames>
    <sheetDataSet>
      <sheetData sheetId="0">
        <row r="32">
          <cell r="C32" t="str">
            <v>2007.DEC</v>
          </cell>
        </row>
        <row r="33">
          <cell r="C33" t="str">
            <v>2008.JAN</v>
          </cell>
        </row>
        <row r="34">
          <cell r="C34" t="str">
            <v>2008.FEB</v>
          </cell>
        </row>
        <row r="35">
          <cell r="C35" t="str">
            <v>2008.MAR</v>
          </cell>
        </row>
        <row r="36">
          <cell r="C36" t="str">
            <v>2008.APR</v>
          </cell>
        </row>
        <row r="37">
          <cell r="C37" t="str">
            <v>2008.MAY</v>
          </cell>
        </row>
        <row r="38">
          <cell r="C38" t="str">
            <v>2008.JUN</v>
          </cell>
        </row>
        <row r="39">
          <cell r="C39" t="str">
            <v>2008.JUL</v>
          </cell>
        </row>
        <row r="40">
          <cell r="C40" t="str">
            <v>2008.AUG</v>
          </cell>
        </row>
        <row r="41">
          <cell r="C41" t="str">
            <v>2008.SEP</v>
          </cell>
        </row>
        <row r="42">
          <cell r="C42" t="str">
            <v>2008.OCT</v>
          </cell>
        </row>
        <row r="43">
          <cell r="C43" t="str">
            <v>2008.NOV</v>
          </cell>
        </row>
        <row r="44">
          <cell r="C44" t="str">
            <v>2008.DEC</v>
          </cell>
        </row>
        <row r="47">
          <cell r="C47">
            <v>0.09</v>
          </cell>
        </row>
        <row r="48">
          <cell r="C48">
            <v>0.17</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 - Detailed Wkgs"/>
      <sheetName val="Vlookup"/>
      <sheetName val="UNSW Salary Calcs"/>
      <sheetName val="Conversion Table"/>
    </sheetNames>
    <sheetDataSet>
      <sheetData sheetId="0"/>
      <sheetData sheetId="1"/>
      <sheetData sheetId="2">
        <row r="7">
          <cell r="P7">
            <v>82508.796239192889</v>
          </cell>
        </row>
        <row r="8">
          <cell r="P8">
            <v>86874.624325477009</v>
          </cell>
        </row>
        <row r="9">
          <cell r="P9">
            <v>91281.889918961097</v>
          </cell>
        </row>
        <row r="10">
          <cell r="P10">
            <v>95691.089026265719</v>
          </cell>
        </row>
        <row r="11">
          <cell r="P11">
            <v>99273.723392347383</v>
          </cell>
        </row>
        <row r="12">
          <cell r="P12">
            <v>102854.43488780386</v>
          </cell>
        </row>
        <row r="13">
          <cell r="P13">
            <v>106435.77433178549</v>
          </cell>
        </row>
        <row r="14">
          <cell r="P14">
            <v>110013.22900946715</v>
          </cell>
        </row>
        <row r="15">
          <cell r="P15">
            <v>115527.96874657972</v>
          </cell>
        </row>
        <row r="16">
          <cell r="P16">
            <v>119658.20970395836</v>
          </cell>
        </row>
        <row r="17">
          <cell r="P17">
            <v>123786.48876566219</v>
          </cell>
        </row>
        <row r="18">
          <cell r="P18">
            <v>127925.78353454547</v>
          </cell>
        </row>
        <row r="19">
          <cell r="P19">
            <v>132054.71892662876</v>
          </cell>
          <cell r="AH19">
            <v>79646.571383988499</v>
          </cell>
        </row>
        <row r="20">
          <cell r="P20">
            <v>136191.42385131208</v>
          </cell>
          <cell r="AH20">
            <v>81849.876015540824</v>
          </cell>
        </row>
        <row r="21">
          <cell r="P21">
            <v>140297.10231683563</v>
          </cell>
          <cell r="AH21">
            <v>84026.643613372595</v>
          </cell>
        </row>
        <row r="22">
          <cell r="P22">
            <v>144386.65163179455</v>
          </cell>
          <cell r="AH22">
            <v>86901.817689576972</v>
          </cell>
        </row>
        <row r="23">
          <cell r="P23">
            <v>148471.72704161642</v>
          </cell>
          <cell r="AH23">
            <v>89756.273012181366</v>
          </cell>
        </row>
        <row r="24">
          <cell r="P24">
            <v>152560.64474643834</v>
          </cell>
          <cell r="AH24">
            <v>92605.548646385752</v>
          </cell>
        </row>
        <row r="25">
          <cell r="P25">
            <v>156645.72015626024</v>
          </cell>
          <cell r="AH25">
            <v>95479.427800490128</v>
          </cell>
        </row>
        <row r="26">
          <cell r="P26">
            <v>160736.55023621913</v>
          </cell>
          <cell r="AH26">
            <v>98329.359765073968</v>
          </cell>
        </row>
        <row r="27">
          <cell r="P27">
            <v>167548.84452969866</v>
          </cell>
        </row>
        <row r="28">
          <cell r="P28">
            <v>172994.33799568491</v>
          </cell>
        </row>
        <row r="29">
          <cell r="P29">
            <v>178442.38246483559</v>
          </cell>
        </row>
        <row r="30">
          <cell r="P30">
            <v>183893.63060095895</v>
          </cell>
        </row>
        <row r="31">
          <cell r="P31">
            <v>213870.68984917807</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law.ato.gov.au/atolaw/view.htm?DocID=TXD/TD201217/NAT/ATO/00001&amp;PiT=99991231235958"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QE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A4" workbookViewId="0">
      <selection activeCell="A2" sqref="A2:J2"/>
    </sheetView>
  </sheetViews>
  <sheetFormatPr defaultRowHeight="15" x14ac:dyDescent="0.25"/>
  <cols>
    <col min="1" max="1" width="25.85546875" customWidth="1"/>
    <col min="10" max="10" width="15.28515625" customWidth="1"/>
  </cols>
  <sheetData>
    <row r="1" spans="1:10" ht="55.5" customHeight="1" x14ac:dyDescent="0.25">
      <c r="A1" s="165" t="s">
        <v>514</v>
      </c>
      <c r="B1" s="165"/>
      <c r="C1" s="165"/>
      <c r="D1" s="165"/>
      <c r="E1" s="165"/>
      <c r="F1" s="165"/>
      <c r="G1" s="165"/>
      <c r="H1" s="165"/>
      <c r="I1" s="165"/>
      <c r="J1" s="165"/>
    </row>
    <row r="2" spans="1:10" ht="36" customHeight="1" x14ac:dyDescent="0.25">
      <c r="A2" s="166" t="s">
        <v>578</v>
      </c>
      <c r="B2" s="166"/>
      <c r="C2" s="166"/>
      <c r="D2" s="166"/>
      <c r="E2" s="166"/>
      <c r="F2" s="166"/>
      <c r="G2" s="166"/>
      <c r="H2" s="166"/>
      <c r="I2" s="166"/>
      <c r="J2" s="166"/>
    </row>
    <row r="3" spans="1:10" ht="92.25" customHeight="1" x14ac:dyDescent="0.25">
      <c r="A3" s="158" t="s">
        <v>515</v>
      </c>
      <c r="B3" s="164" t="s">
        <v>558</v>
      </c>
      <c r="C3" s="164"/>
      <c r="D3" s="164"/>
      <c r="E3" s="164"/>
      <c r="F3" s="164"/>
      <c r="G3" s="164"/>
      <c r="H3" s="164"/>
      <c r="I3" s="164"/>
      <c r="J3" s="164"/>
    </row>
    <row r="4" spans="1:10" ht="66.75" customHeight="1" x14ac:dyDescent="0.25">
      <c r="A4" s="156"/>
      <c r="B4" s="164" t="s">
        <v>550</v>
      </c>
      <c r="C4" s="164"/>
      <c r="D4" s="164"/>
      <c r="E4" s="164"/>
      <c r="F4" s="164"/>
      <c r="G4" s="164"/>
      <c r="H4" s="164"/>
      <c r="I4" s="164"/>
      <c r="J4" s="164"/>
    </row>
    <row r="5" spans="1:10" ht="71.25" customHeight="1" x14ac:dyDescent="0.25">
      <c r="A5" s="156"/>
      <c r="B5" s="164" t="s">
        <v>557</v>
      </c>
      <c r="C5" s="164"/>
      <c r="D5" s="164"/>
      <c r="E5" s="164"/>
      <c r="F5" s="164"/>
      <c r="G5" s="164"/>
      <c r="H5" s="164"/>
      <c r="I5" s="164"/>
      <c r="J5" s="164"/>
    </row>
    <row r="6" spans="1:10" ht="51.75" customHeight="1" x14ac:dyDescent="0.25">
      <c r="A6" s="156"/>
      <c r="B6" s="164" t="s">
        <v>552</v>
      </c>
      <c r="C6" s="164"/>
      <c r="D6" s="164"/>
      <c r="E6" s="164"/>
      <c r="F6" s="164"/>
      <c r="G6" s="164"/>
      <c r="H6" s="164"/>
      <c r="I6" s="164"/>
      <c r="J6" s="164"/>
    </row>
    <row r="7" spans="1:10" ht="39" customHeight="1" x14ac:dyDescent="0.25">
      <c r="A7" s="156"/>
      <c r="B7" s="164" t="s">
        <v>553</v>
      </c>
      <c r="C7" s="164"/>
      <c r="D7" s="164"/>
      <c r="E7" s="164"/>
      <c r="F7" s="164"/>
      <c r="G7" s="164"/>
      <c r="H7" s="164"/>
      <c r="I7" s="164"/>
      <c r="J7" s="164"/>
    </row>
    <row r="8" spans="1:10" ht="40.5" customHeight="1" x14ac:dyDescent="0.25">
      <c r="A8" s="156"/>
      <c r="B8" s="164" t="s">
        <v>554</v>
      </c>
      <c r="C8" s="164"/>
      <c r="D8" s="164"/>
      <c r="E8" s="164"/>
      <c r="F8" s="164"/>
      <c r="G8" s="164"/>
      <c r="H8" s="164"/>
      <c r="I8" s="164"/>
      <c r="J8" s="164"/>
    </row>
    <row r="9" spans="1:10" ht="42.75" customHeight="1" x14ac:dyDescent="0.25">
      <c r="A9" s="156"/>
      <c r="B9" s="164" t="s">
        <v>555</v>
      </c>
      <c r="C9" s="164"/>
      <c r="D9" s="164"/>
      <c r="E9" s="164"/>
      <c r="F9" s="164"/>
      <c r="G9" s="164"/>
      <c r="H9" s="164"/>
      <c r="I9" s="164"/>
      <c r="J9" s="164"/>
    </row>
  </sheetData>
  <mergeCells count="9">
    <mergeCell ref="B8:J8"/>
    <mergeCell ref="B9:J9"/>
    <mergeCell ref="B5:J5"/>
    <mergeCell ref="A1:J1"/>
    <mergeCell ref="A2:J2"/>
    <mergeCell ref="B3:J3"/>
    <mergeCell ref="B4:J4"/>
    <mergeCell ref="B7:J7"/>
    <mergeCell ref="B6:J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101" zoomScaleNormal="101" workbookViewId="0">
      <selection activeCell="D22" sqref="D22"/>
    </sheetView>
  </sheetViews>
  <sheetFormatPr defaultRowHeight="15" x14ac:dyDescent="0.25"/>
  <cols>
    <col min="1" max="1" width="47" style="1" customWidth="1"/>
    <col min="2" max="2" width="12.5703125" style="4" customWidth="1"/>
    <col min="3" max="3" width="11.140625" style="4" customWidth="1"/>
    <col min="4" max="4" width="14.85546875" style="4" customWidth="1"/>
    <col min="5" max="5" width="11.42578125" style="4" customWidth="1"/>
  </cols>
  <sheetData>
    <row r="1" spans="1:8" ht="38.25" customHeight="1" x14ac:dyDescent="0.25">
      <c r="A1" s="166" t="s">
        <v>201</v>
      </c>
      <c r="B1" s="166"/>
      <c r="C1" s="166"/>
      <c r="D1" s="166"/>
      <c r="E1" s="166"/>
      <c r="F1" s="166"/>
      <c r="G1" s="166"/>
      <c r="H1" s="166"/>
    </row>
    <row r="2" spans="1:8" s="3" customFormat="1" ht="36.75" customHeight="1" x14ac:dyDescent="0.3">
      <c r="A2" s="155" t="s">
        <v>542</v>
      </c>
      <c r="B2" s="130" t="s">
        <v>21</v>
      </c>
      <c r="C2" s="130" t="s">
        <v>22</v>
      </c>
      <c r="D2" s="130" t="s">
        <v>23</v>
      </c>
      <c r="E2" s="130" t="s">
        <v>24</v>
      </c>
      <c r="F2" s="2"/>
      <c r="G2" s="2"/>
      <c r="H2" s="2"/>
    </row>
    <row r="3" spans="1:8" ht="35.25" customHeight="1" x14ac:dyDescent="0.25">
      <c r="A3" s="121" t="s">
        <v>0</v>
      </c>
      <c r="B3" s="122"/>
      <c r="C3" s="122"/>
      <c r="D3" s="122"/>
      <c r="E3" s="122"/>
      <c r="F3" s="123"/>
      <c r="G3" s="123"/>
      <c r="H3" s="123"/>
    </row>
    <row r="4" spans="1:8" ht="29.25" customHeight="1" x14ac:dyDescent="0.25">
      <c r="A4" s="26" t="s">
        <v>17</v>
      </c>
    </row>
    <row r="5" spans="1:8" ht="59.25" customHeight="1" x14ac:dyDescent="0.25">
      <c r="A5" s="26" t="s">
        <v>1</v>
      </c>
    </row>
    <row r="6" spans="1:8" ht="46.5" customHeight="1" x14ac:dyDescent="0.25">
      <c r="A6" s="6" t="s">
        <v>45</v>
      </c>
    </row>
    <row r="7" spans="1:8" ht="39" x14ac:dyDescent="0.25">
      <c r="A7" s="27" t="s">
        <v>38</v>
      </c>
    </row>
    <row r="8" spans="1:8" ht="39" x14ac:dyDescent="0.25">
      <c r="A8" s="27" t="s">
        <v>570</v>
      </c>
    </row>
    <row r="9" spans="1:8" ht="15.75" x14ac:dyDescent="0.25">
      <c r="A9" s="124" t="s">
        <v>2</v>
      </c>
      <c r="B9" s="125"/>
      <c r="C9" s="125"/>
      <c r="D9" s="125"/>
      <c r="E9" s="125"/>
      <c r="F9" s="126"/>
      <c r="G9" s="126"/>
      <c r="H9" s="126"/>
    </row>
    <row r="10" spans="1:8" x14ac:dyDescent="0.25">
      <c r="A10" s="27" t="s">
        <v>3</v>
      </c>
    </row>
    <row r="12" spans="1:8" x14ac:dyDescent="0.25">
      <c r="A12" s="27" t="s">
        <v>4</v>
      </c>
    </row>
    <row r="13" spans="1:8" ht="26.25" x14ac:dyDescent="0.25">
      <c r="A13" s="27" t="s">
        <v>40</v>
      </c>
    </row>
    <row r="14" spans="1:8" x14ac:dyDescent="0.25">
      <c r="A14" s="27" t="s">
        <v>5</v>
      </c>
    </row>
    <row r="15" spans="1:8" ht="28.5" customHeight="1" x14ac:dyDescent="0.25">
      <c r="A15" s="6" t="s">
        <v>18</v>
      </c>
    </row>
    <row r="16" spans="1:8" x14ac:dyDescent="0.25">
      <c r="A16" s="27" t="s">
        <v>566</v>
      </c>
    </row>
    <row r="17" spans="1:8" ht="15.75" x14ac:dyDescent="0.25">
      <c r="A17" s="124" t="s">
        <v>6</v>
      </c>
      <c r="B17" s="125"/>
      <c r="C17" s="125"/>
      <c r="D17" s="125"/>
      <c r="E17" s="125"/>
      <c r="F17" s="126"/>
      <c r="G17" s="126"/>
      <c r="H17" s="126"/>
    </row>
    <row r="18" spans="1:8" ht="51" x14ac:dyDescent="0.25">
      <c r="A18" s="28" t="s">
        <v>41</v>
      </c>
    </row>
    <row r="19" spans="1:8" ht="114.75" x14ac:dyDescent="0.25">
      <c r="A19" s="7" t="s">
        <v>549</v>
      </c>
    </row>
    <row r="20" spans="1:8" ht="22.5" customHeight="1" x14ac:dyDescent="0.25">
      <c r="A20" s="27" t="s">
        <v>39</v>
      </c>
    </row>
    <row r="21" spans="1:8" ht="26.25" x14ac:dyDescent="0.25">
      <c r="A21" s="27" t="s">
        <v>568</v>
      </c>
    </row>
    <row r="22" spans="1:8" ht="39" x14ac:dyDescent="0.25">
      <c r="A22" s="6" t="s">
        <v>569</v>
      </c>
    </row>
    <row r="23" spans="1:8" ht="39" x14ac:dyDescent="0.25">
      <c r="A23" s="27" t="s">
        <v>564</v>
      </c>
    </row>
    <row r="24" spans="1:8" ht="26.25" x14ac:dyDescent="0.25">
      <c r="A24" s="27" t="s">
        <v>563</v>
      </c>
    </row>
    <row r="25" spans="1:8" ht="15.75" x14ac:dyDescent="0.25">
      <c r="A25" s="124" t="s">
        <v>7</v>
      </c>
      <c r="B25" s="125"/>
      <c r="C25" s="125"/>
      <c r="D25" s="125"/>
      <c r="E25" s="125"/>
      <c r="F25" s="126"/>
      <c r="G25" s="126"/>
      <c r="H25" s="126"/>
    </row>
    <row r="26" spans="1:8" x14ac:dyDescent="0.25">
      <c r="A26" s="27" t="s">
        <v>545</v>
      </c>
    </row>
    <row r="27" spans="1:8" ht="15.75" customHeight="1" x14ac:dyDescent="0.25">
      <c r="A27" s="27" t="s">
        <v>546</v>
      </c>
    </row>
    <row r="28" spans="1:8" x14ac:dyDescent="0.25">
      <c r="A28" s="27" t="s">
        <v>547</v>
      </c>
    </row>
    <row r="29" spans="1:8" x14ac:dyDescent="0.25">
      <c r="A29" s="27" t="s">
        <v>548</v>
      </c>
    </row>
    <row r="30" spans="1:8" ht="15.75" x14ac:dyDescent="0.25">
      <c r="A30" s="124" t="s">
        <v>8</v>
      </c>
      <c r="B30" s="125"/>
      <c r="C30" s="125"/>
      <c r="D30" s="125"/>
      <c r="E30" s="125"/>
      <c r="F30" s="126"/>
      <c r="G30" s="126"/>
      <c r="H30" s="126"/>
    </row>
    <row r="31" spans="1:8" x14ac:dyDescent="0.25">
      <c r="A31" s="29" t="s">
        <v>9</v>
      </c>
    </row>
    <row r="32" spans="1:8" ht="19.5" customHeight="1" x14ac:dyDescent="0.25">
      <c r="A32" s="124" t="s">
        <v>10</v>
      </c>
      <c r="B32" s="125"/>
      <c r="C32" s="125"/>
      <c r="D32" s="125"/>
      <c r="E32" s="125"/>
      <c r="F32" s="126"/>
      <c r="G32" s="126"/>
      <c r="H32" s="126"/>
    </row>
    <row r="33" spans="1:8" ht="25.5" x14ac:dyDescent="0.25">
      <c r="A33" s="29" t="s">
        <v>42</v>
      </c>
    </row>
    <row r="34" spans="1:8" ht="15.75" x14ac:dyDescent="0.25">
      <c r="A34" s="124" t="s">
        <v>11</v>
      </c>
      <c r="B34" s="125"/>
      <c r="C34" s="125"/>
      <c r="D34" s="125"/>
      <c r="E34" s="125"/>
      <c r="F34" s="126"/>
      <c r="G34" s="126"/>
      <c r="H34" s="126"/>
    </row>
    <row r="35" spans="1:8" ht="26.25" x14ac:dyDescent="0.25">
      <c r="A35" s="160" t="s">
        <v>567</v>
      </c>
    </row>
    <row r="36" spans="1:8" ht="26.25" x14ac:dyDescent="0.25">
      <c r="A36" s="27" t="s">
        <v>12</v>
      </c>
    </row>
    <row r="37" spans="1:8" ht="26.25" x14ac:dyDescent="0.25">
      <c r="A37" s="27" t="s">
        <v>19</v>
      </c>
    </row>
    <row r="38" spans="1:8" ht="39" x14ac:dyDescent="0.25">
      <c r="A38" s="27" t="s">
        <v>44</v>
      </c>
    </row>
    <row r="39" spans="1:8" ht="25.5" x14ac:dyDescent="0.25">
      <c r="A39" s="29" t="s">
        <v>13</v>
      </c>
    </row>
    <row r="40" spans="1:8" x14ac:dyDescent="0.25">
      <c r="A40" s="29" t="s">
        <v>14</v>
      </c>
    </row>
    <row r="41" spans="1:8" ht="39" x14ac:dyDescent="0.25">
      <c r="A41" s="27" t="s">
        <v>20</v>
      </c>
    </row>
    <row r="42" spans="1:8" ht="38.25" x14ac:dyDescent="0.25">
      <c r="A42" s="7" t="s">
        <v>25</v>
      </c>
    </row>
    <row r="43" spans="1:8" ht="51" x14ac:dyDescent="0.25">
      <c r="A43" s="7" t="s">
        <v>556</v>
      </c>
    </row>
    <row r="44" spans="1:8" x14ac:dyDescent="0.25">
      <c r="A44" s="27" t="s">
        <v>15</v>
      </c>
    </row>
    <row r="45" spans="1:8" ht="26.25" x14ac:dyDescent="0.25">
      <c r="A45" s="27" t="s">
        <v>16</v>
      </c>
    </row>
    <row r="46" spans="1:8" ht="25.5" x14ac:dyDescent="0.25">
      <c r="A46" s="29" t="s">
        <v>43</v>
      </c>
    </row>
    <row r="47" spans="1:8" x14ac:dyDescent="0.25">
      <c r="A47" s="5"/>
    </row>
    <row r="48" spans="1:8" x14ac:dyDescent="0.25">
      <c r="A48" s="5"/>
    </row>
    <row r="49" spans="1:8" ht="15.75" x14ac:dyDescent="0.25">
      <c r="A49" s="127" t="s">
        <v>26</v>
      </c>
      <c r="B49" s="128"/>
      <c r="C49" s="128"/>
      <c r="D49" s="128"/>
      <c r="E49" s="128"/>
      <c r="F49" s="129"/>
      <c r="G49" s="129"/>
      <c r="H49" s="129"/>
    </row>
  </sheetData>
  <mergeCells count="1">
    <mergeCell ref="A1:H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D11" sqref="D11"/>
    </sheetView>
  </sheetViews>
  <sheetFormatPr defaultRowHeight="15" x14ac:dyDescent="0.25"/>
  <sheetData>
    <row r="1" spans="1:5" x14ac:dyDescent="0.25">
      <c r="A1" s="167" t="s">
        <v>565</v>
      </c>
      <c r="B1" s="168"/>
      <c r="C1" s="168"/>
      <c r="D1" s="168"/>
      <c r="E1" s="168"/>
    </row>
  </sheetData>
  <mergeCells count="1">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workbookViewId="0">
      <selection activeCell="C34" sqref="C34"/>
    </sheetView>
  </sheetViews>
  <sheetFormatPr defaultRowHeight="15" x14ac:dyDescent="0.25"/>
  <cols>
    <col min="1" max="1" width="82.5703125" style="86" customWidth="1"/>
    <col min="3" max="3" width="10.28515625" customWidth="1"/>
    <col min="4" max="4" width="65.7109375" customWidth="1"/>
    <col min="5" max="5" width="14.7109375" customWidth="1"/>
    <col min="6" max="6" width="15.85546875" customWidth="1"/>
    <col min="7" max="7" width="15.28515625" customWidth="1"/>
    <col min="8" max="8" width="14.28515625" customWidth="1"/>
    <col min="9" max="9" width="12.28515625" customWidth="1"/>
    <col min="11" max="11" width="19.5703125" customWidth="1"/>
    <col min="12" max="12" width="9" customWidth="1"/>
    <col min="13" max="13" width="21.140625" customWidth="1"/>
    <col min="14" max="14" width="8.85546875" customWidth="1"/>
    <col min="15" max="15" width="6.85546875" customWidth="1"/>
    <col min="16" max="16" width="19.85546875" customWidth="1"/>
    <col min="17" max="17" width="21" customWidth="1"/>
    <col min="18" max="18" width="15.28515625" customWidth="1"/>
    <col min="19" max="19" width="18.28515625" customWidth="1"/>
    <col min="22" max="22" width="10.85546875" customWidth="1"/>
  </cols>
  <sheetData>
    <row r="1" spans="1:18" x14ac:dyDescent="0.25">
      <c r="A1" s="119" t="s">
        <v>27</v>
      </c>
      <c r="D1" s="159" t="s">
        <v>575</v>
      </c>
      <c r="I1" s="43"/>
      <c r="J1" s="8"/>
      <c r="K1" s="8"/>
    </row>
    <row r="2" spans="1:18" ht="29.25" customHeight="1" x14ac:dyDescent="0.25">
      <c r="A2" s="86" t="s">
        <v>193</v>
      </c>
      <c r="D2" s="160" t="s">
        <v>559</v>
      </c>
      <c r="I2" s="33"/>
      <c r="R2" s="13"/>
    </row>
    <row r="3" spans="1:18" x14ac:dyDescent="0.25">
      <c r="A3" s="86" t="s">
        <v>28</v>
      </c>
      <c r="D3" s="159" t="s">
        <v>561</v>
      </c>
      <c r="I3" s="22"/>
    </row>
    <row r="4" spans="1:18" ht="26.25" x14ac:dyDescent="0.25">
      <c r="A4" s="119" t="s">
        <v>29</v>
      </c>
      <c r="D4" s="160" t="s">
        <v>562</v>
      </c>
      <c r="I4" s="22"/>
    </row>
    <row r="5" spans="1:18" x14ac:dyDescent="0.25">
      <c r="A5" s="86" t="s">
        <v>30</v>
      </c>
      <c r="I5" s="22"/>
    </row>
    <row r="6" spans="1:18" x14ac:dyDescent="0.25">
      <c r="A6" s="86" t="s">
        <v>31</v>
      </c>
      <c r="I6" s="22"/>
    </row>
    <row r="7" spans="1:18" x14ac:dyDescent="0.25">
      <c r="A7" s="86" t="s">
        <v>32</v>
      </c>
      <c r="I7" s="22"/>
    </row>
    <row r="8" spans="1:18" ht="25.5" x14ac:dyDescent="0.25">
      <c r="A8" s="86" t="s">
        <v>512</v>
      </c>
      <c r="I8" s="22"/>
    </row>
    <row r="9" spans="1:18" ht="19.5" customHeight="1" x14ac:dyDescent="0.25">
      <c r="A9" s="117" t="s">
        <v>513</v>
      </c>
      <c r="I9" s="22"/>
    </row>
    <row r="10" spans="1:18" ht="11.25" customHeight="1" x14ac:dyDescent="0.25">
      <c r="A10" s="118" t="s">
        <v>511</v>
      </c>
      <c r="I10" s="22"/>
    </row>
    <row r="11" spans="1:18" ht="30.75" customHeight="1" x14ac:dyDescent="0.25">
      <c r="A11" s="86" t="s">
        <v>450</v>
      </c>
      <c r="I11" s="34"/>
    </row>
    <row r="12" spans="1:18" ht="18" customHeight="1" x14ac:dyDescent="0.25">
      <c r="A12" s="119" t="s">
        <v>33</v>
      </c>
      <c r="I12" s="22"/>
    </row>
    <row r="13" spans="1:18" x14ac:dyDescent="0.25">
      <c r="A13" s="86" t="s">
        <v>447</v>
      </c>
      <c r="I13" s="22"/>
    </row>
    <row r="14" spans="1:18" x14ac:dyDescent="0.25">
      <c r="A14" s="86" t="s">
        <v>448</v>
      </c>
    </row>
    <row r="15" spans="1:18" ht="25.5" x14ac:dyDescent="0.25">
      <c r="A15" s="86" t="s">
        <v>449</v>
      </c>
    </row>
    <row r="16" spans="1:18" ht="25.5" x14ac:dyDescent="0.25">
      <c r="A16" s="86" t="s">
        <v>560</v>
      </c>
    </row>
    <row r="17" spans="1:1" x14ac:dyDescent="0.25">
      <c r="A17" s="119" t="s">
        <v>544</v>
      </c>
    </row>
    <row r="18" spans="1:1" x14ac:dyDescent="0.25">
      <c r="A18" s="86" t="s">
        <v>571</v>
      </c>
    </row>
    <row r="19" spans="1:1" x14ac:dyDescent="0.25">
      <c r="A19" s="86" t="s">
        <v>200</v>
      </c>
    </row>
    <row r="20" spans="1:1" x14ac:dyDescent="0.25">
      <c r="A20" s="86" t="s">
        <v>34</v>
      </c>
    </row>
    <row r="21" spans="1:1" x14ac:dyDescent="0.25">
      <c r="A21" s="86" t="s">
        <v>572</v>
      </c>
    </row>
    <row r="22" spans="1:1" x14ac:dyDescent="0.25">
      <c r="A22" s="119" t="s">
        <v>35</v>
      </c>
    </row>
    <row r="23" spans="1:1" x14ac:dyDescent="0.25">
      <c r="A23" s="86" t="s">
        <v>444</v>
      </c>
    </row>
    <row r="24" spans="1:1" x14ac:dyDescent="0.25">
      <c r="A24" s="119" t="s">
        <v>36</v>
      </c>
    </row>
    <row r="25" spans="1:1" x14ac:dyDescent="0.25">
      <c r="A25" s="86" t="s">
        <v>37</v>
      </c>
    </row>
    <row r="26" spans="1:1" x14ac:dyDescent="0.25">
      <c r="A26" s="86" t="s">
        <v>195</v>
      </c>
    </row>
    <row r="27" spans="1:1" ht="25.5" x14ac:dyDescent="0.25">
      <c r="A27" s="87" t="s">
        <v>445</v>
      </c>
    </row>
    <row r="28" spans="1:1" ht="18.75" customHeight="1" x14ac:dyDescent="0.25">
      <c r="A28" s="120" t="s">
        <v>573</v>
      </c>
    </row>
    <row r="29" spans="1:1" ht="14.25" customHeight="1" x14ac:dyDescent="0.25">
      <c r="A29" s="86" t="s">
        <v>446</v>
      </c>
    </row>
    <row r="30" spans="1:1" x14ac:dyDescent="0.25">
      <c r="A30" s="161" t="s">
        <v>574</v>
      </c>
    </row>
    <row r="38" spans="13:14" ht="34.5" customHeight="1" x14ac:dyDescent="0.25"/>
    <row r="39" spans="13:14" x14ac:dyDescent="0.25">
      <c r="M39" s="15"/>
      <c r="N39" s="22"/>
    </row>
    <row r="40" spans="13:14" ht="18" customHeight="1" x14ac:dyDescent="0.25">
      <c r="M40" s="15"/>
      <c r="N40" s="22"/>
    </row>
    <row r="41" spans="13:14" x14ac:dyDescent="0.25">
      <c r="M41" s="15"/>
      <c r="N41" s="22"/>
    </row>
    <row r="42" spans="13:14" x14ac:dyDescent="0.25">
      <c r="M42" s="15"/>
      <c r="N42" s="23"/>
    </row>
    <row r="43" spans="13:14" ht="26.25" customHeight="1" x14ac:dyDescent="0.25">
      <c r="M43" s="16"/>
      <c r="N43" s="25"/>
    </row>
    <row r="44" spans="13:14" x14ac:dyDescent="0.25">
      <c r="M44" s="15"/>
      <c r="N44" s="22"/>
    </row>
    <row r="45" spans="13:14" x14ac:dyDescent="0.25">
      <c r="M45" s="16"/>
      <c r="N45" s="25"/>
    </row>
    <row r="46" spans="13:14" x14ac:dyDescent="0.25">
      <c r="M46" s="15"/>
      <c r="N46" s="22"/>
    </row>
    <row r="47" spans="13:14" ht="15.75" customHeight="1" x14ac:dyDescent="0.25">
      <c r="M47" s="16"/>
      <c r="N47" s="22"/>
    </row>
    <row r="48" spans="13:14" x14ac:dyDescent="0.25">
      <c r="M48" s="15"/>
      <c r="N48" s="22"/>
    </row>
    <row r="49" spans="11:14" x14ac:dyDescent="0.25">
      <c r="M49" s="15"/>
      <c r="N49" s="22"/>
    </row>
    <row r="50" spans="11:14" ht="27.75" customHeight="1" x14ac:dyDescent="0.25">
      <c r="M50" s="15"/>
      <c r="N50" s="22"/>
    </row>
    <row r="51" spans="11:14" ht="16.5" customHeight="1" x14ac:dyDescent="0.25">
      <c r="M51" s="15"/>
      <c r="N51" s="22"/>
    </row>
    <row r="52" spans="11:14" x14ac:dyDescent="0.25">
      <c r="M52" s="16"/>
      <c r="N52" s="24"/>
    </row>
    <row r="53" spans="11:14" x14ac:dyDescent="0.25">
      <c r="M53" s="16"/>
      <c r="N53" s="25"/>
    </row>
    <row r="54" spans="11:14" x14ac:dyDescent="0.25">
      <c r="M54" s="16"/>
      <c r="N54" s="25"/>
    </row>
    <row r="55" spans="11:14" x14ac:dyDescent="0.25">
      <c r="M55" s="15"/>
      <c r="N55" s="23"/>
    </row>
    <row r="56" spans="11:14" x14ac:dyDescent="0.25">
      <c r="M56" s="15"/>
      <c r="N56" s="22"/>
    </row>
    <row r="57" spans="11:14" x14ac:dyDescent="0.25">
      <c r="M57" s="16"/>
      <c r="N57" s="25"/>
    </row>
    <row r="58" spans="11:14" x14ac:dyDescent="0.25">
      <c r="M58" s="15"/>
      <c r="N58" s="22"/>
    </row>
    <row r="59" spans="11:14" ht="24" customHeight="1" x14ac:dyDescent="0.25">
      <c r="M59" s="16"/>
      <c r="N59" s="25"/>
    </row>
    <row r="60" spans="11:14" ht="15.75" customHeight="1" x14ac:dyDescent="0.25">
      <c r="M60" s="16"/>
      <c r="N60" s="25"/>
    </row>
    <row r="61" spans="11:14" ht="25.5" customHeight="1" x14ac:dyDescent="0.25">
      <c r="M61" s="16"/>
      <c r="N61" s="25"/>
    </row>
    <row r="62" spans="11:14" x14ac:dyDescent="0.25">
      <c r="M62" s="16"/>
      <c r="N62" s="25"/>
    </row>
    <row r="63" spans="11:14" x14ac:dyDescent="0.25">
      <c r="M63" s="15"/>
      <c r="N63" s="22"/>
    </row>
    <row r="64" spans="11:14" x14ac:dyDescent="0.25">
      <c r="K64" s="22"/>
      <c r="L64" s="16"/>
      <c r="M64" s="15"/>
      <c r="N64" s="22"/>
    </row>
    <row r="65" spans="11:14" x14ac:dyDescent="0.25">
      <c r="K65" s="23"/>
      <c r="L65" s="16"/>
      <c r="M65" s="15"/>
      <c r="N65" s="22"/>
    </row>
    <row r="66" spans="11:14" x14ac:dyDescent="0.25">
      <c r="K66" s="24"/>
      <c r="N66" s="25"/>
    </row>
    <row r="67" spans="11:14" x14ac:dyDescent="0.25">
      <c r="K67" s="22"/>
      <c r="N67" s="22"/>
    </row>
    <row r="68" spans="11:14" x14ac:dyDescent="0.25">
      <c r="K68" s="22"/>
      <c r="N68" s="22"/>
    </row>
    <row r="69" spans="11:14" x14ac:dyDescent="0.25">
      <c r="K69" s="22"/>
      <c r="N69" s="22"/>
    </row>
    <row r="70" spans="11:14" x14ac:dyDescent="0.25">
      <c r="K70" s="22"/>
      <c r="N70" s="22"/>
    </row>
    <row r="71" spans="11:14" x14ac:dyDescent="0.25">
      <c r="K71" s="23"/>
      <c r="N71" s="2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opLeftCell="A13" workbookViewId="0">
      <selection activeCell="H43" sqref="H43"/>
    </sheetView>
  </sheetViews>
  <sheetFormatPr defaultRowHeight="15" x14ac:dyDescent="0.25"/>
  <cols>
    <col min="1" max="1" width="16.7109375" customWidth="1"/>
    <col min="2" max="2" width="14.140625" customWidth="1"/>
    <col min="3" max="3" width="11" customWidth="1"/>
    <col min="4" max="4" width="13.5703125" customWidth="1"/>
    <col min="5" max="5" width="11.7109375" customWidth="1"/>
    <col min="6" max="6" width="12" customWidth="1"/>
    <col min="7" max="7" width="21.7109375" customWidth="1"/>
    <col min="8" max="8" width="10.140625" customWidth="1"/>
    <col min="9" max="9" width="20.5703125" customWidth="1"/>
    <col min="10" max="10" width="15.140625" customWidth="1"/>
    <col min="11" max="11" width="9.85546875" customWidth="1"/>
    <col min="12" max="12" width="20.42578125" customWidth="1"/>
    <col min="13" max="13" width="19.28515625" customWidth="1"/>
  </cols>
  <sheetData>
    <row r="1" spans="1:18" ht="30" customHeight="1" x14ac:dyDescent="0.25">
      <c r="A1" s="178" t="s">
        <v>353</v>
      </c>
      <c r="B1" s="178"/>
      <c r="C1" s="178"/>
      <c r="D1" s="178"/>
      <c r="E1" s="178"/>
      <c r="G1" s="185" t="s">
        <v>350</v>
      </c>
      <c r="H1" s="186"/>
      <c r="I1" s="186"/>
      <c r="J1" s="187"/>
      <c r="L1" s="179" t="s">
        <v>351</v>
      </c>
      <c r="M1" s="180"/>
      <c r="O1" s="169" t="s">
        <v>187</v>
      </c>
      <c r="P1" s="170"/>
      <c r="Q1" s="170"/>
      <c r="R1" s="171"/>
    </row>
    <row r="2" spans="1:18" ht="26.25" customHeight="1" x14ac:dyDescent="0.25">
      <c r="A2" s="14" t="s">
        <v>46</v>
      </c>
      <c r="B2" s="12" t="s">
        <v>47</v>
      </c>
      <c r="C2" s="157" t="s">
        <v>57</v>
      </c>
      <c r="D2" s="12" t="s">
        <v>58</v>
      </c>
      <c r="E2" s="12" t="s">
        <v>48</v>
      </c>
      <c r="G2" s="12" t="s">
        <v>67</v>
      </c>
      <c r="H2" s="12" t="s">
        <v>68</v>
      </c>
      <c r="I2" s="12" t="s">
        <v>69</v>
      </c>
      <c r="J2" s="12" t="s">
        <v>68</v>
      </c>
      <c r="L2" s="14" t="s">
        <v>67</v>
      </c>
      <c r="M2" s="14" t="s">
        <v>69</v>
      </c>
      <c r="O2" s="9" t="s">
        <v>188</v>
      </c>
      <c r="P2" s="9" t="s">
        <v>189</v>
      </c>
      <c r="Q2" s="9" t="s">
        <v>190</v>
      </c>
      <c r="R2" s="9" t="s">
        <v>191</v>
      </c>
    </row>
    <row r="3" spans="1:18" x14ac:dyDescent="0.25">
      <c r="A3" s="10" t="s">
        <v>59</v>
      </c>
      <c r="B3" s="38">
        <v>157</v>
      </c>
      <c r="C3" s="38">
        <v>100</v>
      </c>
      <c r="D3" s="38">
        <v>18</v>
      </c>
      <c r="E3" s="38">
        <f t="shared" ref="E3:E10" si="0">SUM(B3:D3)</f>
        <v>275</v>
      </c>
      <c r="G3" s="10" t="s">
        <v>92</v>
      </c>
      <c r="H3" s="38">
        <v>150</v>
      </c>
      <c r="I3" s="10" t="s">
        <v>86</v>
      </c>
      <c r="J3" s="38">
        <v>180</v>
      </c>
      <c r="L3" s="10" t="s">
        <v>112</v>
      </c>
      <c r="M3" s="10" t="s">
        <v>129</v>
      </c>
      <c r="O3" s="10" t="s">
        <v>49</v>
      </c>
      <c r="P3" s="17">
        <v>626</v>
      </c>
      <c r="Q3" s="17">
        <v>1267</v>
      </c>
      <c r="R3" s="10" t="s">
        <v>159</v>
      </c>
    </row>
    <row r="4" spans="1:18" x14ac:dyDescent="0.25">
      <c r="A4" s="10" t="s">
        <v>60</v>
      </c>
      <c r="B4" s="38">
        <v>201</v>
      </c>
      <c r="C4" s="38">
        <v>100</v>
      </c>
      <c r="D4" s="38">
        <v>18</v>
      </c>
      <c r="E4" s="38">
        <f t="shared" si="0"/>
        <v>319</v>
      </c>
      <c r="G4" s="10" t="s">
        <v>71</v>
      </c>
      <c r="H4" s="38">
        <v>192</v>
      </c>
      <c r="I4" s="10" t="s">
        <v>87</v>
      </c>
      <c r="J4" s="38">
        <v>138</v>
      </c>
      <c r="L4" s="10" t="s">
        <v>138</v>
      </c>
      <c r="M4" s="10" t="s">
        <v>196</v>
      </c>
      <c r="O4" s="10" t="s">
        <v>160</v>
      </c>
      <c r="P4" s="18">
        <v>501</v>
      </c>
      <c r="Q4" s="17">
        <f t="shared" ref="Q4:Q9" si="1">P4*2</f>
        <v>1002</v>
      </c>
      <c r="R4" s="10" t="s">
        <v>159</v>
      </c>
    </row>
    <row r="5" spans="1:18" x14ac:dyDescent="0.25">
      <c r="A5" s="10" t="s">
        <v>51</v>
      </c>
      <c r="B5" s="38">
        <v>165</v>
      </c>
      <c r="C5" s="38">
        <v>100</v>
      </c>
      <c r="D5" s="38">
        <v>18</v>
      </c>
      <c r="E5" s="38">
        <f t="shared" si="0"/>
        <v>283</v>
      </c>
      <c r="G5" s="10" t="s">
        <v>75</v>
      </c>
      <c r="H5" s="38">
        <v>134</v>
      </c>
      <c r="I5" s="10" t="s">
        <v>94</v>
      </c>
      <c r="J5" s="38">
        <v>210</v>
      </c>
      <c r="L5" s="10" t="s">
        <v>113</v>
      </c>
      <c r="M5" s="10" t="s">
        <v>197</v>
      </c>
      <c r="O5" s="10" t="s">
        <v>161</v>
      </c>
      <c r="P5" s="18">
        <v>490</v>
      </c>
      <c r="Q5" s="17">
        <f t="shared" si="1"/>
        <v>980</v>
      </c>
      <c r="R5" s="10" t="s">
        <v>159</v>
      </c>
    </row>
    <row r="6" spans="1:18" x14ac:dyDescent="0.25">
      <c r="A6" s="10" t="s">
        <v>61</v>
      </c>
      <c r="B6" s="38">
        <v>189</v>
      </c>
      <c r="C6" s="38">
        <v>100</v>
      </c>
      <c r="D6" s="38">
        <v>18</v>
      </c>
      <c r="E6" s="38">
        <f t="shared" si="0"/>
        <v>307</v>
      </c>
      <c r="G6" s="10" t="s">
        <v>91</v>
      </c>
      <c r="H6" s="38">
        <v>244</v>
      </c>
      <c r="I6" s="10" t="s">
        <v>95</v>
      </c>
      <c r="J6" s="38">
        <v>155</v>
      </c>
      <c r="L6" s="10" t="s">
        <v>115</v>
      </c>
      <c r="M6" s="10" t="s">
        <v>152</v>
      </c>
      <c r="O6" s="10" t="s">
        <v>194</v>
      </c>
      <c r="P6" s="18">
        <v>1440</v>
      </c>
      <c r="Q6" s="17">
        <f t="shared" si="1"/>
        <v>2880</v>
      </c>
      <c r="R6" s="19" t="s">
        <v>162</v>
      </c>
    </row>
    <row r="7" spans="1:18" x14ac:dyDescent="0.25">
      <c r="A7" s="10" t="s">
        <v>53</v>
      </c>
      <c r="B7" s="38">
        <v>132</v>
      </c>
      <c r="C7" s="38">
        <v>100</v>
      </c>
      <c r="D7" s="38">
        <v>18</v>
      </c>
      <c r="E7" s="38">
        <f t="shared" si="0"/>
        <v>250</v>
      </c>
      <c r="G7" s="10" t="s">
        <v>93</v>
      </c>
      <c r="H7" s="38">
        <v>165</v>
      </c>
      <c r="I7" s="10" t="s">
        <v>78</v>
      </c>
      <c r="J7" s="38">
        <v>151</v>
      </c>
      <c r="L7" s="10" t="s">
        <v>116</v>
      </c>
      <c r="M7" s="10" t="s">
        <v>156</v>
      </c>
      <c r="O7" s="20" t="s">
        <v>163</v>
      </c>
      <c r="P7" s="18">
        <v>360</v>
      </c>
      <c r="Q7" s="18">
        <f t="shared" si="1"/>
        <v>720</v>
      </c>
      <c r="R7" s="21" t="s">
        <v>164</v>
      </c>
    </row>
    <row r="8" spans="1:18" x14ac:dyDescent="0.25">
      <c r="A8" s="10" t="s">
        <v>62</v>
      </c>
      <c r="B8" s="38">
        <v>173</v>
      </c>
      <c r="C8" s="38">
        <v>100</v>
      </c>
      <c r="D8" s="38">
        <v>18</v>
      </c>
      <c r="E8" s="38">
        <f t="shared" si="0"/>
        <v>291</v>
      </c>
      <c r="G8" s="10" t="s">
        <v>80</v>
      </c>
      <c r="H8" s="38">
        <v>143</v>
      </c>
      <c r="I8" s="10" t="s">
        <v>98</v>
      </c>
      <c r="J8" s="38">
        <v>150</v>
      </c>
      <c r="L8" s="10" t="s">
        <v>118</v>
      </c>
      <c r="M8" s="10" t="s">
        <v>119</v>
      </c>
      <c r="O8" s="10" t="s">
        <v>50</v>
      </c>
      <c r="P8" s="18">
        <v>560</v>
      </c>
      <c r="Q8" s="17">
        <f t="shared" si="1"/>
        <v>1120</v>
      </c>
      <c r="R8" s="10" t="s">
        <v>159</v>
      </c>
    </row>
    <row r="9" spans="1:18" x14ac:dyDescent="0.25">
      <c r="A9" s="10" t="s">
        <v>63</v>
      </c>
      <c r="B9" s="38">
        <v>233</v>
      </c>
      <c r="C9" s="38">
        <v>100</v>
      </c>
      <c r="D9" s="38">
        <v>18</v>
      </c>
      <c r="E9" s="38">
        <f t="shared" si="0"/>
        <v>351</v>
      </c>
      <c r="G9" s="10" t="s">
        <v>109</v>
      </c>
      <c r="H9" s="38">
        <v>134</v>
      </c>
      <c r="I9" s="10" t="s">
        <v>99</v>
      </c>
      <c r="J9" s="38">
        <v>175</v>
      </c>
      <c r="L9" s="10" t="s">
        <v>97</v>
      </c>
      <c r="M9" s="10" t="s">
        <v>198</v>
      </c>
      <c r="O9" s="20" t="s">
        <v>165</v>
      </c>
      <c r="P9" s="18">
        <v>630</v>
      </c>
      <c r="Q9" s="18">
        <f t="shared" si="1"/>
        <v>1260</v>
      </c>
      <c r="R9" s="21" t="s">
        <v>164</v>
      </c>
    </row>
    <row r="10" spans="1:18" x14ac:dyDescent="0.25">
      <c r="A10" s="10" t="s">
        <v>64</v>
      </c>
      <c r="B10" s="38">
        <v>183</v>
      </c>
      <c r="C10" s="38">
        <v>100</v>
      </c>
      <c r="D10" s="38">
        <v>18</v>
      </c>
      <c r="E10" s="38">
        <f t="shared" si="0"/>
        <v>301</v>
      </c>
      <c r="G10" s="10" t="s">
        <v>110</v>
      </c>
      <c r="H10" s="38">
        <v>136</v>
      </c>
      <c r="I10" s="10" t="s">
        <v>84</v>
      </c>
      <c r="J10" s="38">
        <v>182</v>
      </c>
      <c r="L10" s="10" t="s">
        <v>141</v>
      </c>
      <c r="M10" s="10" t="s">
        <v>145</v>
      </c>
      <c r="O10" s="10" t="s">
        <v>166</v>
      </c>
      <c r="P10" s="18">
        <v>1222</v>
      </c>
      <c r="Q10" s="17">
        <v>2443</v>
      </c>
      <c r="R10" s="10" t="s">
        <v>159</v>
      </c>
    </row>
    <row r="11" spans="1:18" ht="33.75" customHeight="1" x14ac:dyDescent="0.25">
      <c r="A11" s="11" t="s">
        <v>56</v>
      </c>
      <c r="B11" s="41" t="s">
        <v>66</v>
      </c>
      <c r="C11" s="38">
        <v>100</v>
      </c>
      <c r="D11" s="38">
        <v>18</v>
      </c>
      <c r="E11" s="42" t="s">
        <v>111</v>
      </c>
      <c r="G11" s="10" t="s">
        <v>72</v>
      </c>
      <c r="H11" s="38">
        <v>136</v>
      </c>
      <c r="I11" s="10" t="s">
        <v>101</v>
      </c>
      <c r="J11" s="38">
        <v>255</v>
      </c>
      <c r="L11" s="10" t="s">
        <v>143</v>
      </c>
      <c r="M11" s="10" t="s">
        <v>125</v>
      </c>
      <c r="O11" s="10" t="s">
        <v>167</v>
      </c>
      <c r="P11" s="18">
        <v>985</v>
      </c>
      <c r="Q11" s="18">
        <v>1969</v>
      </c>
      <c r="R11" s="10" t="s">
        <v>159</v>
      </c>
    </row>
    <row r="12" spans="1:18" ht="30.75" customHeight="1" x14ac:dyDescent="0.25">
      <c r="A12" s="30" t="s">
        <v>202</v>
      </c>
      <c r="B12" s="38">
        <v>127</v>
      </c>
      <c r="C12" s="38">
        <v>90</v>
      </c>
      <c r="D12" s="38">
        <v>18</v>
      </c>
      <c r="E12" s="38">
        <f>SUM(B12:D12)</f>
        <v>235</v>
      </c>
      <c r="G12" s="10" t="s">
        <v>97</v>
      </c>
      <c r="H12" s="38">
        <v>133</v>
      </c>
      <c r="I12" s="10" t="s">
        <v>89</v>
      </c>
      <c r="J12" s="38">
        <v>135</v>
      </c>
      <c r="L12" s="10" t="s">
        <v>199</v>
      </c>
      <c r="M12" s="10" t="s">
        <v>128</v>
      </c>
      <c r="O12" s="10" t="s">
        <v>51</v>
      </c>
      <c r="P12" s="18">
        <v>376</v>
      </c>
      <c r="Q12" s="17">
        <f t="shared" ref="Q12:Q34" si="2">P12*2</f>
        <v>752</v>
      </c>
      <c r="R12" s="10" t="s">
        <v>159</v>
      </c>
    </row>
    <row r="13" spans="1:18" x14ac:dyDescent="0.25">
      <c r="A13" s="10" t="s">
        <v>65</v>
      </c>
      <c r="B13" s="38">
        <v>106</v>
      </c>
      <c r="C13" s="38">
        <v>90</v>
      </c>
      <c r="D13" s="38">
        <v>18</v>
      </c>
      <c r="E13" s="38">
        <f>SUM(B13:D13)</f>
        <v>214</v>
      </c>
      <c r="G13" s="10" t="s">
        <v>85</v>
      </c>
      <c r="H13" s="38">
        <v>123</v>
      </c>
      <c r="I13" s="10" t="s">
        <v>105</v>
      </c>
      <c r="J13" s="38">
        <v>165</v>
      </c>
      <c r="L13" s="10" t="s">
        <v>131</v>
      </c>
      <c r="M13" s="10" t="s">
        <v>130</v>
      </c>
      <c r="O13" s="10" t="s">
        <v>168</v>
      </c>
      <c r="P13" s="18">
        <v>488</v>
      </c>
      <c r="Q13" s="17">
        <f t="shared" si="2"/>
        <v>976</v>
      </c>
      <c r="R13" s="10" t="s">
        <v>159</v>
      </c>
    </row>
    <row r="14" spans="1:18" x14ac:dyDescent="0.25">
      <c r="G14" s="10" t="s">
        <v>102</v>
      </c>
      <c r="H14" s="38">
        <v>136</v>
      </c>
      <c r="I14" s="10" t="s">
        <v>73</v>
      </c>
      <c r="J14" s="38">
        <v>159</v>
      </c>
      <c r="L14" s="10" t="s">
        <v>150</v>
      </c>
      <c r="M14" s="10" t="s">
        <v>146</v>
      </c>
      <c r="O14" s="10" t="s">
        <v>52</v>
      </c>
      <c r="P14" s="18">
        <v>1121</v>
      </c>
      <c r="Q14" s="17">
        <f t="shared" si="2"/>
        <v>2242</v>
      </c>
      <c r="R14" s="10" t="s">
        <v>159</v>
      </c>
    </row>
    <row r="15" spans="1:18" x14ac:dyDescent="0.25">
      <c r="G15" s="10" t="s">
        <v>76</v>
      </c>
      <c r="H15" s="38">
        <v>135</v>
      </c>
      <c r="I15" s="10" t="s">
        <v>74</v>
      </c>
      <c r="J15" s="38">
        <v>347</v>
      </c>
      <c r="L15" s="10" t="s">
        <v>151</v>
      </c>
      <c r="M15" s="10" t="s">
        <v>147</v>
      </c>
      <c r="O15" s="10" t="s">
        <v>169</v>
      </c>
      <c r="P15" s="18">
        <v>480</v>
      </c>
      <c r="Q15" s="17">
        <f t="shared" si="2"/>
        <v>960</v>
      </c>
      <c r="R15" s="10" t="s">
        <v>159</v>
      </c>
    </row>
    <row r="16" spans="1:18" ht="28.5" customHeight="1" x14ac:dyDescent="0.25">
      <c r="A16" s="188" t="s">
        <v>577</v>
      </c>
      <c r="B16" s="189"/>
      <c r="C16" s="189"/>
      <c r="D16" s="189"/>
      <c r="E16" s="189"/>
      <c r="G16" s="10" t="s">
        <v>96</v>
      </c>
      <c r="H16" s="38">
        <v>140</v>
      </c>
      <c r="I16" s="10" t="s">
        <v>106</v>
      </c>
      <c r="J16" s="38">
        <v>202</v>
      </c>
      <c r="L16" s="10" t="s">
        <v>158</v>
      </c>
      <c r="M16" s="10" t="s">
        <v>135</v>
      </c>
      <c r="O16" s="21" t="s">
        <v>170</v>
      </c>
      <c r="P16" s="18">
        <v>323</v>
      </c>
      <c r="Q16" s="18">
        <f t="shared" si="2"/>
        <v>646</v>
      </c>
      <c r="R16" s="20" t="s">
        <v>162</v>
      </c>
    </row>
    <row r="17" spans="1:18" x14ac:dyDescent="0.25">
      <c r="A17" s="190" t="s">
        <v>576</v>
      </c>
      <c r="B17" s="190"/>
      <c r="C17" s="190"/>
      <c r="D17" s="190"/>
      <c r="E17" s="190"/>
      <c r="G17" s="10" t="s">
        <v>81</v>
      </c>
      <c r="H17" s="38">
        <v>133</v>
      </c>
      <c r="I17" s="10" t="s">
        <v>82</v>
      </c>
      <c r="J17" s="38">
        <v>195</v>
      </c>
      <c r="L17" s="10" t="s">
        <v>157</v>
      </c>
      <c r="M17" s="10" t="s">
        <v>123</v>
      </c>
      <c r="O17" s="20" t="s">
        <v>171</v>
      </c>
      <c r="P17" s="18">
        <v>441</v>
      </c>
      <c r="Q17" s="18">
        <f t="shared" si="2"/>
        <v>882</v>
      </c>
      <c r="R17" s="21" t="s">
        <v>164</v>
      </c>
    </row>
    <row r="18" spans="1:18" x14ac:dyDescent="0.25">
      <c r="A18" s="162"/>
      <c r="B18" s="162"/>
      <c r="C18" s="162"/>
      <c r="D18" s="162"/>
      <c r="E18" s="162"/>
      <c r="G18" s="10" t="s">
        <v>100</v>
      </c>
      <c r="H18" s="38">
        <v>141</v>
      </c>
      <c r="I18" s="10" t="s">
        <v>83</v>
      </c>
      <c r="J18" s="38">
        <v>259</v>
      </c>
      <c r="L18" s="10" t="s">
        <v>114</v>
      </c>
      <c r="M18" s="10" t="s">
        <v>121</v>
      </c>
      <c r="O18" s="21" t="s">
        <v>172</v>
      </c>
      <c r="P18" s="18">
        <v>227</v>
      </c>
      <c r="Q18" s="18">
        <f t="shared" si="2"/>
        <v>454</v>
      </c>
      <c r="R18" s="21" t="s">
        <v>162</v>
      </c>
    </row>
    <row r="19" spans="1:18" x14ac:dyDescent="0.25">
      <c r="G19" s="10" t="s">
        <v>103</v>
      </c>
      <c r="H19" s="38">
        <v>187</v>
      </c>
      <c r="I19" s="10" t="s">
        <v>107</v>
      </c>
      <c r="J19" s="38">
        <v>190</v>
      </c>
      <c r="L19" s="10" t="s">
        <v>117</v>
      </c>
      <c r="M19" s="10" t="s">
        <v>136</v>
      </c>
      <c r="O19" s="10" t="s">
        <v>53</v>
      </c>
      <c r="P19" s="18">
        <v>881</v>
      </c>
      <c r="Q19" s="17">
        <f t="shared" si="2"/>
        <v>1762</v>
      </c>
      <c r="R19" s="19" t="s">
        <v>159</v>
      </c>
    </row>
    <row r="20" spans="1:18" x14ac:dyDescent="0.25">
      <c r="G20" s="10" t="s">
        <v>104</v>
      </c>
      <c r="H20" s="38">
        <v>149</v>
      </c>
      <c r="I20" s="10" t="s">
        <v>108</v>
      </c>
      <c r="J20" s="38">
        <v>140</v>
      </c>
      <c r="L20" s="10" t="s">
        <v>120</v>
      </c>
      <c r="M20" s="10" t="s">
        <v>142</v>
      </c>
      <c r="O20" s="10" t="s">
        <v>173</v>
      </c>
      <c r="P20" s="18">
        <v>634</v>
      </c>
      <c r="Q20" s="17">
        <f t="shared" si="2"/>
        <v>1268</v>
      </c>
      <c r="R20" s="10" t="s">
        <v>162</v>
      </c>
    </row>
    <row r="21" spans="1:18" x14ac:dyDescent="0.25">
      <c r="G21" s="10" t="s">
        <v>70</v>
      </c>
      <c r="H21" s="38">
        <v>169</v>
      </c>
      <c r="I21" s="10" t="s">
        <v>88</v>
      </c>
      <c r="J21" s="38">
        <v>167</v>
      </c>
      <c r="L21" s="10" t="s">
        <v>133</v>
      </c>
      <c r="M21" s="10" t="s">
        <v>144</v>
      </c>
      <c r="O21" s="20" t="s">
        <v>174</v>
      </c>
      <c r="P21" s="18">
        <v>494</v>
      </c>
      <c r="Q21" s="18">
        <f t="shared" si="2"/>
        <v>988</v>
      </c>
      <c r="R21" s="21" t="s">
        <v>164</v>
      </c>
    </row>
    <row r="22" spans="1:18" x14ac:dyDescent="0.25">
      <c r="G22" s="10" t="s">
        <v>77</v>
      </c>
      <c r="H22" s="38">
        <v>141</v>
      </c>
      <c r="I22" s="10" t="s">
        <v>90</v>
      </c>
      <c r="J22" s="38">
        <v>145</v>
      </c>
      <c r="L22" s="10" t="s">
        <v>134</v>
      </c>
      <c r="M22" s="10" t="s">
        <v>122</v>
      </c>
      <c r="O22" s="10" t="s">
        <v>54</v>
      </c>
      <c r="P22" s="18">
        <v>535</v>
      </c>
      <c r="Q22" s="17">
        <f t="shared" si="2"/>
        <v>1070</v>
      </c>
      <c r="R22" s="10" t="s">
        <v>159</v>
      </c>
    </row>
    <row r="23" spans="1:18" x14ac:dyDescent="0.25">
      <c r="G23" s="10" t="s">
        <v>79</v>
      </c>
      <c r="H23" s="38">
        <v>160</v>
      </c>
      <c r="I23" s="10"/>
      <c r="J23" s="38"/>
      <c r="L23" s="10" t="s">
        <v>137</v>
      </c>
      <c r="M23" s="10" t="s">
        <v>148</v>
      </c>
      <c r="O23" s="20" t="s">
        <v>175</v>
      </c>
      <c r="P23" s="18">
        <v>398</v>
      </c>
      <c r="Q23" s="18">
        <f t="shared" si="2"/>
        <v>796</v>
      </c>
      <c r="R23" s="21" t="s">
        <v>164</v>
      </c>
    </row>
    <row r="24" spans="1:18" x14ac:dyDescent="0.25">
      <c r="L24" s="10" t="s">
        <v>139</v>
      </c>
      <c r="M24" s="10" t="s">
        <v>149</v>
      </c>
      <c r="O24" s="20" t="s">
        <v>176</v>
      </c>
      <c r="P24" s="18">
        <v>364</v>
      </c>
      <c r="Q24" s="18">
        <f t="shared" si="2"/>
        <v>728</v>
      </c>
      <c r="R24" s="21" t="s">
        <v>164</v>
      </c>
    </row>
    <row r="25" spans="1:18" x14ac:dyDescent="0.25">
      <c r="L25" s="10" t="s">
        <v>140</v>
      </c>
      <c r="M25" s="10" t="s">
        <v>154</v>
      </c>
      <c r="O25" s="21" t="s">
        <v>177</v>
      </c>
      <c r="P25" s="18">
        <v>386</v>
      </c>
      <c r="Q25" s="18">
        <f t="shared" si="2"/>
        <v>772</v>
      </c>
      <c r="R25" s="21" t="s">
        <v>164</v>
      </c>
    </row>
    <row r="26" spans="1:18" x14ac:dyDescent="0.25">
      <c r="L26" s="10" t="s">
        <v>124</v>
      </c>
      <c r="M26" s="10" t="s">
        <v>155</v>
      </c>
      <c r="O26" s="21" t="s">
        <v>178</v>
      </c>
      <c r="P26" s="18">
        <v>395</v>
      </c>
      <c r="Q26" s="18">
        <f t="shared" si="2"/>
        <v>790</v>
      </c>
      <c r="R26" s="21" t="s">
        <v>164</v>
      </c>
    </row>
    <row r="27" spans="1:18" x14ac:dyDescent="0.25">
      <c r="L27" s="10" t="s">
        <v>126</v>
      </c>
      <c r="M27" s="10" t="s">
        <v>132</v>
      </c>
      <c r="O27" s="10" t="s">
        <v>55</v>
      </c>
      <c r="P27" s="18">
        <v>1150</v>
      </c>
      <c r="Q27" s="17">
        <f t="shared" si="2"/>
        <v>2300</v>
      </c>
      <c r="R27" s="10" t="s">
        <v>159</v>
      </c>
    </row>
    <row r="28" spans="1:18" x14ac:dyDescent="0.25">
      <c r="L28" s="10" t="s">
        <v>127</v>
      </c>
      <c r="M28" s="10" t="s">
        <v>153</v>
      </c>
      <c r="O28" s="10" t="s">
        <v>179</v>
      </c>
      <c r="P28" s="18">
        <v>465</v>
      </c>
      <c r="Q28" s="17">
        <f t="shared" si="2"/>
        <v>930</v>
      </c>
      <c r="R28" s="10" t="s">
        <v>159</v>
      </c>
    </row>
    <row r="29" spans="1:18" x14ac:dyDescent="0.25">
      <c r="O29" s="19" t="s">
        <v>180</v>
      </c>
      <c r="P29" s="18">
        <v>737</v>
      </c>
      <c r="Q29" s="17">
        <f t="shared" si="2"/>
        <v>1474</v>
      </c>
      <c r="R29" s="10" t="s">
        <v>159</v>
      </c>
    </row>
    <row r="30" spans="1:18" x14ac:dyDescent="0.25">
      <c r="O30" s="20" t="s">
        <v>181</v>
      </c>
      <c r="P30" s="18">
        <v>139</v>
      </c>
      <c r="Q30" s="18">
        <f t="shared" si="2"/>
        <v>278</v>
      </c>
      <c r="R30" s="21" t="s">
        <v>162</v>
      </c>
    </row>
    <row r="31" spans="1:18" x14ac:dyDescent="0.25">
      <c r="A31" s="181" t="s">
        <v>352</v>
      </c>
      <c r="B31" s="182"/>
      <c r="C31" s="182"/>
      <c r="D31" s="182"/>
      <c r="E31" s="182"/>
      <c r="F31" s="183"/>
      <c r="H31" s="179" t="s">
        <v>541</v>
      </c>
      <c r="I31" s="184"/>
      <c r="J31" s="184"/>
      <c r="K31" s="180"/>
      <c r="O31" s="10" t="s">
        <v>182</v>
      </c>
      <c r="P31" s="18">
        <v>505</v>
      </c>
      <c r="Q31" s="17">
        <f t="shared" si="2"/>
        <v>1010</v>
      </c>
      <c r="R31" s="10" t="s">
        <v>159</v>
      </c>
    </row>
    <row r="32" spans="1:18" ht="20.100000000000001" customHeight="1" x14ac:dyDescent="0.25">
      <c r="A32" s="36" t="s">
        <v>203</v>
      </c>
      <c r="B32" s="35" t="s">
        <v>204</v>
      </c>
      <c r="C32" s="36" t="s">
        <v>203</v>
      </c>
      <c r="D32" s="35" t="s">
        <v>204</v>
      </c>
      <c r="E32" s="37" t="s">
        <v>203</v>
      </c>
      <c r="F32" s="37" t="s">
        <v>348</v>
      </c>
      <c r="H32" s="163" t="s">
        <v>348</v>
      </c>
      <c r="I32" s="12" t="s">
        <v>349</v>
      </c>
      <c r="J32" s="12" t="s">
        <v>58</v>
      </c>
      <c r="K32" s="12" t="s">
        <v>48</v>
      </c>
      <c r="O32" s="10" t="s">
        <v>183</v>
      </c>
      <c r="P32" s="18">
        <v>845</v>
      </c>
      <c r="Q32" s="17">
        <f t="shared" si="2"/>
        <v>1690</v>
      </c>
      <c r="R32" s="10" t="s">
        <v>159</v>
      </c>
    </row>
    <row r="33" spans="1:18" ht="20.100000000000001" customHeight="1" x14ac:dyDescent="0.25">
      <c r="A33" s="31" t="s">
        <v>205</v>
      </c>
      <c r="B33" s="32">
        <v>1</v>
      </c>
      <c r="C33" s="31" t="s">
        <v>222</v>
      </c>
      <c r="D33" s="32">
        <v>5</v>
      </c>
      <c r="E33" s="31" t="s">
        <v>317</v>
      </c>
      <c r="F33" s="32">
        <v>2</v>
      </c>
      <c r="H33" s="38">
        <v>1</v>
      </c>
      <c r="I33" s="39">
        <v>55</v>
      </c>
      <c r="J33" s="39">
        <v>25</v>
      </c>
      <c r="K33" s="39">
        <v>80</v>
      </c>
      <c r="O33" s="10" t="s">
        <v>184</v>
      </c>
      <c r="P33" s="18">
        <v>493</v>
      </c>
      <c r="Q33" s="17">
        <f t="shared" si="2"/>
        <v>986</v>
      </c>
      <c r="R33" s="10" t="s">
        <v>159</v>
      </c>
    </row>
    <row r="34" spans="1:18" ht="20.100000000000001" customHeight="1" x14ac:dyDescent="0.25">
      <c r="A34" s="31" t="s">
        <v>207</v>
      </c>
      <c r="B34" s="32">
        <v>4</v>
      </c>
      <c r="C34" s="31" t="s">
        <v>224</v>
      </c>
      <c r="D34" s="32">
        <v>3</v>
      </c>
      <c r="E34" s="31" t="s">
        <v>319</v>
      </c>
      <c r="F34" s="32">
        <v>4</v>
      </c>
      <c r="H34" s="38">
        <v>2</v>
      </c>
      <c r="I34" s="39">
        <v>85</v>
      </c>
      <c r="J34" s="39">
        <v>30</v>
      </c>
      <c r="K34" s="39">
        <v>115</v>
      </c>
      <c r="O34" s="10" t="s">
        <v>185</v>
      </c>
      <c r="P34" s="18">
        <v>452</v>
      </c>
      <c r="Q34" s="17">
        <f t="shared" si="2"/>
        <v>904</v>
      </c>
      <c r="R34" s="10" t="s">
        <v>186</v>
      </c>
    </row>
    <row r="35" spans="1:18" ht="26.25" customHeight="1" x14ac:dyDescent="0.25">
      <c r="A35" s="31" t="s">
        <v>209</v>
      </c>
      <c r="B35" s="32">
        <v>6</v>
      </c>
      <c r="C35" s="31" t="s">
        <v>226</v>
      </c>
      <c r="D35" s="32">
        <v>4</v>
      </c>
      <c r="E35" s="31" t="s">
        <v>321</v>
      </c>
      <c r="F35" s="32">
        <v>1</v>
      </c>
      <c r="H35" s="38">
        <v>3</v>
      </c>
      <c r="I35" s="39">
        <v>110</v>
      </c>
      <c r="J35" s="39">
        <v>35</v>
      </c>
      <c r="K35" s="39">
        <v>145</v>
      </c>
      <c r="O35" s="172" t="s">
        <v>192</v>
      </c>
      <c r="P35" s="173"/>
      <c r="Q35" s="173"/>
      <c r="R35" s="174"/>
    </row>
    <row r="36" spans="1:18" ht="33" customHeight="1" x14ac:dyDescent="0.25">
      <c r="A36" s="31" t="s">
        <v>211</v>
      </c>
      <c r="B36" s="32">
        <v>4</v>
      </c>
      <c r="C36" s="31" t="s">
        <v>228</v>
      </c>
      <c r="D36" s="32">
        <v>4</v>
      </c>
      <c r="E36" s="31" t="s">
        <v>323</v>
      </c>
      <c r="F36" s="32">
        <v>3</v>
      </c>
      <c r="H36" s="38">
        <v>4</v>
      </c>
      <c r="I36" s="39">
        <v>130</v>
      </c>
      <c r="J36" s="39">
        <v>35</v>
      </c>
      <c r="K36" s="39">
        <v>165</v>
      </c>
      <c r="O36" s="175" t="s">
        <v>543</v>
      </c>
      <c r="P36" s="176"/>
      <c r="Q36" s="176"/>
      <c r="R36" s="177"/>
    </row>
    <row r="37" spans="1:18" ht="20.100000000000001" customHeight="1" x14ac:dyDescent="0.25">
      <c r="A37" s="31" t="s">
        <v>213</v>
      </c>
      <c r="B37" s="32">
        <v>1</v>
      </c>
      <c r="C37" s="31" t="s">
        <v>230</v>
      </c>
      <c r="D37" s="32">
        <v>2</v>
      </c>
      <c r="E37" s="31" t="s">
        <v>324</v>
      </c>
      <c r="F37" s="32">
        <v>3</v>
      </c>
      <c r="H37" s="38">
        <v>5</v>
      </c>
      <c r="I37" s="39">
        <v>185</v>
      </c>
      <c r="J37" s="40" t="s">
        <v>551</v>
      </c>
      <c r="K37" s="40">
        <v>225</v>
      </c>
    </row>
    <row r="38" spans="1:18" ht="20.100000000000001" customHeight="1" x14ac:dyDescent="0.25">
      <c r="A38" s="31" t="s">
        <v>215</v>
      </c>
      <c r="B38" s="32">
        <v>5</v>
      </c>
      <c r="C38" s="31" t="s">
        <v>232</v>
      </c>
      <c r="D38" s="32">
        <v>2</v>
      </c>
      <c r="E38" s="31" t="s">
        <v>326</v>
      </c>
      <c r="F38" s="32">
        <v>4</v>
      </c>
      <c r="H38" s="38">
        <v>6</v>
      </c>
      <c r="I38" s="39">
        <v>220</v>
      </c>
      <c r="J38" s="40">
        <v>45</v>
      </c>
      <c r="K38" s="40">
        <v>265</v>
      </c>
    </row>
    <row r="39" spans="1:18" ht="20.100000000000001" customHeight="1" x14ac:dyDescent="0.25">
      <c r="A39" s="31" t="s">
        <v>217</v>
      </c>
      <c r="B39" s="32">
        <v>4</v>
      </c>
      <c r="C39" s="31" t="s">
        <v>234</v>
      </c>
      <c r="D39" s="32">
        <v>3</v>
      </c>
      <c r="E39" s="31" t="s">
        <v>328</v>
      </c>
      <c r="F39" s="32">
        <v>4</v>
      </c>
    </row>
    <row r="40" spans="1:18" ht="20.100000000000001" customHeight="1" x14ac:dyDescent="0.25">
      <c r="A40" s="31" t="s">
        <v>219</v>
      </c>
      <c r="B40" s="32">
        <v>5</v>
      </c>
      <c r="C40" s="31" t="s">
        <v>236</v>
      </c>
      <c r="D40" s="32">
        <v>5</v>
      </c>
      <c r="E40" s="31" t="s">
        <v>330</v>
      </c>
      <c r="F40" s="32">
        <v>3</v>
      </c>
    </row>
    <row r="41" spans="1:18" ht="20.100000000000001" customHeight="1" x14ac:dyDescent="0.25">
      <c r="A41" s="31" t="s">
        <v>221</v>
      </c>
      <c r="B41" s="32">
        <v>3</v>
      </c>
      <c r="C41" s="31" t="s">
        <v>238</v>
      </c>
      <c r="D41" s="32">
        <v>3</v>
      </c>
      <c r="E41" s="31" t="s">
        <v>332</v>
      </c>
      <c r="F41" s="32">
        <v>4</v>
      </c>
    </row>
    <row r="42" spans="1:18" ht="20.100000000000001" customHeight="1" x14ac:dyDescent="0.25">
      <c r="A42" s="31" t="s">
        <v>223</v>
      </c>
      <c r="B42" s="32">
        <v>2</v>
      </c>
      <c r="C42" s="31" t="s">
        <v>240</v>
      </c>
      <c r="D42" s="32">
        <v>3</v>
      </c>
      <c r="E42" s="31" t="s">
        <v>334</v>
      </c>
      <c r="F42" s="32">
        <v>3</v>
      </c>
    </row>
    <row r="43" spans="1:18" ht="20.100000000000001" customHeight="1" x14ac:dyDescent="0.25">
      <c r="A43" s="31" t="s">
        <v>225</v>
      </c>
      <c r="B43" s="32">
        <v>5</v>
      </c>
      <c r="C43" s="31" t="s">
        <v>242</v>
      </c>
      <c r="D43" s="32">
        <v>2</v>
      </c>
      <c r="E43" s="31" t="s">
        <v>336</v>
      </c>
      <c r="F43" s="32">
        <v>5</v>
      </c>
    </row>
    <row r="44" spans="1:18" ht="20.100000000000001" customHeight="1" x14ac:dyDescent="0.25">
      <c r="A44" s="31" t="s">
        <v>227</v>
      </c>
      <c r="B44" s="32">
        <v>5</v>
      </c>
      <c r="C44" s="31" t="s">
        <v>244</v>
      </c>
      <c r="D44" s="32">
        <v>5</v>
      </c>
      <c r="E44" s="31" t="s">
        <v>338</v>
      </c>
      <c r="F44" s="32">
        <v>2</v>
      </c>
    </row>
    <row r="45" spans="1:18" ht="20.100000000000001" customHeight="1" x14ac:dyDescent="0.25">
      <c r="A45" s="31" t="s">
        <v>229</v>
      </c>
      <c r="B45" s="32">
        <v>5</v>
      </c>
      <c r="C45" s="31" t="s">
        <v>246</v>
      </c>
      <c r="D45" s="32">
        <v>5</v>
      </c>
      <c r="E45" s="31" t="s">
        <v>340</v>
      </c>
      <c r="F45" s="32">
        <v>3</v>
      </c>
    </row>
    <row r="46" spans="1:18" ht="20.100000000000001" customHeight="1" x14ac:dyDescent="0.25">
      <c r="A46" s="31" t="s">
        <v>231</v>
      </c>
      <c r="B46" s="32">
        <v>1</v>
      </c>
      <c r="C46" s="31" t="s">
        <v>248</v>
      </c>
      <c r="D46" s="32">
        <v>5</v>
      </c>
      <c r="E46" s="31" t="s">
        <v>342</v>
      </c>
      <c r="F46" s="32">
        <v>2</v>
      </c>
    </row>
    <row r="47" spans="1:18" ht="20.100000000000001" customHeight="1" x14ac:dyDescent="0.25">
      <c r="A47" s="31" t="s">
        <v>233</v>
      </c>
      <c r="B47" s="32">
        <v>2</v>
      </c>
      <c r="C47" s="31" t="s">
        <v>250</v>
      </c>
      <c r="D47" s="32">
        <v>3</v>
      </c>
      <c r="E47" s="31" t="s">
        <v>344</v>
      </c>
      <c r="F47" s="32">
        <v>4</v>
      </c>
    </row>
    <row r="48" spans="1:18" ht="20.100000000000001" customHeight="1" x14ac:dyDescent="0.25">
      <c r="A48" s="31" t="s">
        <v>235</v>
      </c>
      <c r="B48" s="32">
        <v>5</v>
      </c>
      <c r="C48" s="31" t="s">
        <v>252</v>
      </c>
      <c r="D48" s="32">
        <v>5</v>
      </c>
      <c r="E48" s="31" t="s">
        <v>346</v>
      </c>
      <c r="F48" s="32">
        <v>2</v>
      </c>
    </row>
    <row r="49" spans="1:6" ht="20.100000000000001" customHeight="1" x14ac:dyDescent="0.25">
      <c r="A49" s="31" t="s">
        <v>237</v>
      </c>
      <c r="B49" s="32">
        <v>2</v>
      </c>
      <c r="C49" s="31" t="s">
        <v>254</v>
      </c>
      <c r="D49" s="32">
        <v>4</v>
      </c>
      <c r="E49" s="31" t="s">
        <v>286</v>
      </c>
      <c r="F49" s="32">
        <v>3</v>
      </c>
    </row>
    <row r="50" spans="1:6" ht="20.100000000000001" customHeight="1" x14ac:dyDescent="0.25">
      <c r="A50" s="31" t="s">
        <v>239</v>
      </c>
      <c r="B50" s="32">
        <v>3</v>
      </c>
      <c r="C50" s="31" t="s">
        <v>256</v>
      </c>
      <c r="D50" s="32">
        <v>3</v>
      </c>
      <c r="E50" s="31" t="s">
        <v>288</v>
      </c>
      <c r="F50" s="32">
        <v>2</v>
      </c>
    </row>
    <row r="51" spans="1:6" ht="20.100000000000001" customHeight="1" x14ac:dyDescent="0.25">
      <c r="A51" s="31" t="s">
        <v>241</v>
      </c>
      <c r="B51" s="32">
        <v>3</v>
      </c>
      <c r="C51" s="31" t="s">
        <v>258</v>
      </c>
      <c r="D51" s="32">
        <v>3</v>
      </c>
      <c r="E51" s="31" t="s">
        <v>290</v>
      </c>
      <c r="F51" s="32">
        <v>2</v>
      </c>
    </row>
    <row r="52" spans="1:6" ht="20.100000000000001" customHeight="1" x14ac:dyDescent="0.25">
      <c r="A52" s="31" t="s">
        <v>243</v>
      </c>
      <c r="B52" s="32">
        <v>1</v>
      </c>
      <c r="C52" s="31" t="s">
        <v>260</v>
      </c>
      <c r="D52" s="32">
        <v>5</v>
      </c>
      <c r="E52" s="31" t="s">
        <v>292</v>
      </c>
      <c r="F52" s="32">
        <v>5</v>
      </c>
    </row>
    <row r="53" spans="1:6" ht="20.100000000000001" customHeight="1" x14ac:dyDescent="0.25">
      <c r="A53" s="31" t="s">
        <v>245</v>
      </c>
      <c r="B53" s="32">
        <v>4</v>
      </c>
      <c r="C53" s="31" t="s">
        <v>262</v>
      </c>
      <c r="D53" s="32">
        <v>4</v>
      </c>
      <c r="E53" s="31" t="s">
        <v>294</v>
      </c>
      <c r="F53" s="32">
        <v>4</v>
      </c>
    </row>
    <row r="54" spans="1:6" ht="20.100000000000001" customHeight="1" x14ac:dyDescent="0.25">
      <c r="A54" s="31" t="s">
        <v>247</v>
      </c>
      <c r="B54" s="32">
        <v>4</v>
      </c>
      <c r="C54" s="31" t="s">
        <v>264</v>
      </c>
      <c r="D54" s="32">
        <v>1</v>
      </c>
      <c r="E54" s="31" t="s">
        <v>296</v>
      </c>
      <c r="F54" s="32">
        <v>3</v>
      </c>
    </row>
    <row r="55" spans="1:6" ht="20.100000000000001" customHeight="1" x14ac:dyDescent="0.25">
      <c r="A55" s="31" t="s">
        <v>249</v>
      </c>
      <c r="B55" s="32">
        <v>2</v>
      </c>
      <c r="C55" s="31" t="s">
        <v>266</v>
      </c>
      <c r="D55" s="32">
        <v>4</v>
      </c>
      <c r="E55" s="31" t="s">
        <v>298</v>
      </c>
      <c r="F55" s="32">
        <v>2</v>
      </c>
    </row>
    <row r="56" spans="1:6" ht="20.100000000000001" customHeight="1" x14ac:dyDescent="0.25">
      <c r="A56" s="31" t="s">
        <v>251</v>
      </c>
      <c r="B56" s="32">
        <v>4</v>
      </c>
      <c r="C56" s="31" t="s">
        <v>268</v>
      </c>
      <c r="D56" s="32">
        <v>4</v>
      </c>
      <c r="E56" s="31" t="s">
        <v>300</v>
      </c>
      <c r="F56" s="32">
        <v>2</v>
      </c>
    </row>
    <row r="57" spans="1:6" ht="20.100000000000001" customHeight="1" x14ac:dyDescent="0.25">
      <c r="A57" s="31" t="s">
        <v>253</v>
      </c>
      <c r="B57" s="32">
        <v>4</v>
      </c>
      <c r="C57" s="31" t="s">
        <v>270</v>
      </c>
      <c r="D57" s="32">
        <v>3</v>
      </c>
      <c r="E57" s="31" t="s">
        <v>302</v>
      </c>
      <c r="F57" s="32">
        <v>4</v>
      </c>
    </row>
    <row r="58" spans="1:6" ht="20.100000000000001" customHeight="1" x14ac:dyDescent="0.25">
      <c r="A58" s="31" t="s">
        <v>255</v>
      </c>
      <c r="B58" s="32">
        <v>3</v>
      </c>
      <c r="C58" s="31" t="s">
        <v>272</v>
      </c>
      <c r="D58" s="32">
        <v>3</v>
      </c>
      <c r="E58" s="31" t="s">
        <v>304</v>
      </c>
      <c r="F58" s="32">
        <v>1</v>
      </c>
    </row>
    <row r="59" spans="1:6" ht="20.100000000000001" customHeight="1" x14ac:dyDescent="0.25">
      <c r="A59" s="31" t="s">
        <v>257</v>
      </c>
      <c r="B59" s="32">
        <v>4</v>
      </c>
      <c r="C59" s="31" t="s">
        <v>274</v>
      </c>
      <c r="D59" s="32">
        <v>5</v>
      </c>
      <c r="E59" s="31" t="s">
        <v>306</v>
      </c>
      <c r="F59" s="32">
        <v>2</v>
      </c>
    </row>
    <row r="60" spans="1:6" ht="20.100000000000001" customHeight="1" x14ac:dyDescent="0.25">
      <c r="A60" s="31" t="s">
        <v>259</v>
      </c>
      <c r="B60" s="32">
        <v>1</v>
      </c>
      <c r="C60" s="31" t="s">
        <v>276</v>
      </c>
      <c r="D60" s="32">
        <v>1</v>
      </c>
      <c r="E60" s="31" t="s">
        <v>308</v>
      </c>
      <c r="F60" s="32">
        <v>2</v>
      </c>
    </row>
    <row r="61" spans="1:6" ht="20.100000000000001" customHeight="1" x14ac:dyDescent="0.25">
      <c r="A61" s="31" t="s">
        <v>261</v>
      </c>
      <c r="B61" s="32">
        <v>5</v>
      </c>
      <c r="C61" s="31" t="s">
        <v>278</v>
      </c>
      <c r="D61" s="32">
        <v>2</v>
      </c>
      <c r="E61" s="31" t="s">
        <v>310</v>
      </c>
      <c r="F61" s="32">
        <v>5</v>
      </c>
    </row>
    <row r="62" spans="1:6" ht="20.100000000000001" customHeight="1" x14ac:dyDescent="0.25">
      <c r="A62" s="31" t="s">
        <v>263</v>
      </c>
      <c r="B62" s="32">
        <v>4</v>
      </c>
      <c r="C62" s="31" t="s">
        <v>280</v>
      </c>
      <c r="D62" s="32">
        <v>3</v>
      </c>
      <c r="E62" s="31" t="s">
        <v>312</v>
      </c>
      <c r="F62" s="32">
        <v>6</v>
      </c>
    </row>
    <row r="63" spans="1:6" ht="20.100000000000001" customHeight="1" x14ac:dyDescent="0.25">
      <c r="A63" s="31" t="s">
        <v>265</v>
      </c>
      <c r="B63" s="32">
        <v>2</v>
      </c>
      <c r="C63" s="31" t="s">
        <v>282</v>
      </c>
      <c r="D63" s="32">
        <v>4</v>
      </c>
      <c r="E63" s="31" t="s">
        <v>314</v>
      </c>
      <c r="F63" s="32">
        <v>3</v>
      </c>
    </row>
    <row r="64" spans="1:6" ht="20.100000000000001" customHeight="1" x14ac:dyDescent="0.25">
      <c r="A64" s="31" t="s">
        <v>267</v>
      </c>
      <c r="B64" s="32">
        <v>4</v>
      </c>
      <c r="C64" s="31" t="s">
        <v>284</v>
      </c>
      <c r="D64" s="32">
        <v>4</v>
      </c>
      <c r="E64" s="31" t="s">
        <v>316</v>
      </c>
      <c r="F64" s="32">
        <v>3</v>
      </c>
    </row>
    <row r="65" spans="1:6" ht="20.100000000000001" customHeight="1" x14ac:dyDescent="0.25">
      <c r="A65" s="31" t="s">
        <v>269</v>
      </c>
      <c r="B65" s="32">
        <v>4</v>
      </c>
      <c r="C65" s="31" t="s">
        <v>285</v>
      </c>
      <c r="D65" s="32">
        <v>3</v>
      </c>
      <c r="E65" s="31" t="s">
        <v>318</v>
      </c>
      <c r="F65" s="32">
        <v>2</v>
      </c>
    </row>
    <row r="66" spans="1:6" ht="20.100000000000001" customHeight="1" x14ac:dyDescent="0.25">
      <c r="A66" s="31" t="s">
        <v>271</v>
      </c>
      <c r="B66" s="32">
        <v>6</v>
      </c>
      <c r="C66" s="31" t="s">
        <v>287</v>
      </c>
      <c r="D66" s="32">
        <v>1</v>
      </c>
      <c r="E66" s="31" t="s">
        <v>320</v>
      </c>
      <c r="F66" s="32">
        <v>3</v>
      </c>
    </row>
    <row r="67" spans="1:6" ht="20.100000000000001" customHeight="1" x14ac:dyDescent="0.25">
      <c r="A67" s="31" t="s">
        <v>273</v>
      </c>
      <c r="B67" s="32">
        <v>3</v>
      </c>
      <c r="C67" s="31" t="s">
        <v>289</v>
      </c>
      <c r="D67" s="32">
        <v>6</v>
      </c>
      <c r="E67" s="31" t="s">
        <v>322</v>
      </c>
      <c r="F67" s="32">
        <v>3</v>
      </c>
    </row>
    <row r="68" spans="1:6" ht="20.100000000000001" customHeight="1" x14ac:dyDescent="0.25">
      <c r="A68" s="31" t="s">
        <v>275</v>
      </c>
      <c r="B68" s="32">
        <v>2</v>
      </c>
      <c r="C68" s="31" t="s">
        <v>291</v>
      </c>
      <c r="D68" s="32">
        <v>3</v>
      </c>
      <c r="E68" s="31" t="s">
        <v>354</v>
      </c>
      <c r="F68" s="32">
        <v>4</v>
      </c>
    </row>
    <row r="69" spans="1:6" ht="20.100000000000001" customHeight="1" x14ac:dyDescent="0.25">
      <c r="A69" s="31" t="s">
        <v>277</v>
      </c>
      <c r="B69" s="32">
        <v>2</v>
      </c>
      <c r="C69" s="31" t="s">
        <v>293</v>
      </c>
      <c r="D69" s="32">
        <v>1</v>
      </c>
      <c r="E69" s="31" t="s">
        <v>325</v>
      </c>
      <c r="F69" s="32">
        <v>2</v>
      </c>
    </row>
    <row r="70" spans="1:6" ht="20.100000000000001" customHeight="1" x14ac:dyDescent="0.25">
      <c r="A70" s="31" t="s">
        <v>279</v>
      </c>
      <c r="B70" s="32">
        <v>2</v>
      </c>
      <c r="C70" s="31" t="s">
        <v>295</v>
      </c>
      <c r="D70" s="32">
        <v>3</v>
      </c>
      <c r="E70" s="31" t="s">
        <v>327</v>
      </c>
      <c r="F70" s="32">
        <v>4</v>
      </c>
    </row>
    <row r="71" spans="1:6" ht="20.100000000000001" customHeight="1" x14ac:dyDescent="0.25">
      <c r="A71" s="31" t="s">
        <v>281</v>
      </c>
      <c r="B71" s="32">
        <v>1</v>
      </c>
      <c r="C71" s="31" t="s">
        <v>297</v>
      </c>
      <c r="D71" s="32">
        <v>3</v>
      </c>
      <c r="E71" s="31" t="s">
        <v>329</v>
      </c>
      <c r="F71" s="32">
        <v>1</v>
      </c>
    </row>
    <row r="72" spans="1:6" ht="20.100000000000001" customHeight="1" x14ac:dyDescent="0.25">
      <c r="A72" s="31" t="s">
        <v>283</v>
      </c>
      <c r="B72" s="32">
        <v>1</v>
      </c>
      <c r="C72" s="31" t="s">
        <v>299</v>
      </c>
      <c r="D72" s="32">
        <v>2</v>
      </c>
      <c r="E72" s="31" t="s">
        <v>331</v>
      </c>
      <c r="F72" s="32">
        <v>3</v>
      </c>
    </row>
    <row r="73" spans="1:6" ht="28.5" customHeight="1" x14ac:dyDescent="0.25">
      <c r="A73" s="31" t="s">
        <v>206</v>
      </c>
      <c r="B73" s="32">
        <v>4</v>
      </c>
      <c r="C73" s="31" t="s">
        <v>301</v>
      </c>
      <c r="D73" s="32">
        <v>5</v>
      </c>
      <c r="E73" s="31" t="s">
        <v>333</v>
      </c>
      <c r="F73" s="32">
        <v>4</v>
      </c>
    </row>
    <row r="74" spans="1:6" ht="32.25" customHeight="1" x14ac:dyDescent="0.25">
      <c r="A74" s="31" t="s">
        <v>208</v>
      </c>
      <c r="B74" s="32">
        <v>1</v>
      </c>
      <c r="C74" s="31" t="s">
        <v>303</v>
      </c>
      <c r="D74" s="32">
        <v>5</v>
      </c>
      <c r="E74" s="31" t="s">
        <v>335</v>
      </c>
      <c r="F74" s="32">
        <v>5</v>
      </c>
    </row>
    <row r="75" spans="1:6" ht="43.5" customHeight="1" x14ac:dyDescent="0.25">
      <c r="A75" s="31" t="s">
        <v>210</v>
      </c>
      <c r="B75" s="32">
        <v>2</v>
      </c>
      <c r="C75" s="31" t="s">
        <v>305</v>
      </c>
      <c r="D75" s="32">
        <v>4</v>
      </c>
      <c r="E75" s="31" t="s">
        <v>337</v>
      </c>
      <c r="F75" s="32">
        <v>4</v>
      </c>
    </row>
    <row r="76" spans="1:6" ht="20.100000000000001" customHeight="1" x14ac:dyDescent="0.25">
      <c r="A76" s="31" t="s">
        <v>212</v>
      </c>
      <c r="B76" s="32">
        <v>5</v>
      </c>
      <c r="C76" s="31" t="s">
        <v>307</v>
      </c>
      <c r="D76" s="32">
        <v>1</v>
      </c>
      <c r="E76" s="31" t="s">
        <v>339</v>
      </c>
      <c r="F76" s="32">
        <v>2</v>
      </c>
    </row>
    <row r="77" spans="1:6" ht="20.100000000000001" customHeight="1" x14ac:dyDescent="0.25">
      <c r="A77" s="31" t="s">
        <v>214</v>
      </c>
      <c r="B77" s="32">
        <v>5</v>
      </c>
      <c r="C77" s="31" t="s">
        <v>309</v>
      </c>
      <c r="D77" s="32">
        <v>4</v>
      </c>
      <c r="E77" s="31" t="s">
        <v>341</v>
      </c>
      <c r="F77" s="32">
        <v>4</v>
      </c>
    </row>
    <row r="78" spans="1:6" ht="20.100000000000001" customHeight="1" x14ac:dyDescent="0.25">
      <c r="A78" s="31" t="s">
        <v>216</v>
      </c>
      <c r="B78" s="32">
        <v>5</v>
      </c>
      <c r="C78" s="31" t="s">
        <v>311</v>
      </c>
      <c r="D78" s="32">
        <v>6</v>
      </c>
      <c r="E78" s="31" t="s">
        <v>343</v>
      </c>
      <c r="F78" s="32">
        <v>5</v>
      </c>
    </row>
    <row r="79" spans="1:6" ht="20.100000000000001" customHeight="1" x14ac:dyDescent="0.25">
      <c r="A79" s="31" t="s">
        <v>218</v>
      </c>
      <c r="B79" s="32">
        <v>2</v>
      </c>
      <c r="C79" s="31" t="s">
        <v>313</v>
      </c>
      <c r="D79" s="32">
        <v>5</v>
      </c>
      <c r="E79" s="31" t="s">
        <v>345</v>
      </c>
      <c r="F79" s="32">
        <v>1</v>
      </c>
    </row>
    <row r="80" spans="1:6" ht="20.100000000000001" customHeight="1" x14ac:dyDescent="0.25">
      <c r="A80" s="31" t="s">
        <v>220</v>
      </c>
      <c r="B80" s="32">
        <v>2</v>
      </c>
      <c r="C80" s="31" t="s">
        <v>315</v>
      </c>
      <c r="D80" s="32">
        <v>1</v>
      </c>
      <c r="E80" s="31" t="s">
        <v>347</v>
      </c>
      <c r="F80" s="32">
        <v>3</v>
      </c>
    </row>
  </sheetData>
  <mergeCells count="10">
    <mergeCell ref="O1:R1"/>
    <mergeCell ref="O35:R35"/>
    <mergeCell ref="O36:R36"/>
    <mergeCell ref="A1:E1"/>
    <mergeCell ref="L1:M1"/>
    <mergeCell ref="A31:F31"/>
    <mergeCell ref="H31:K31"/>
    <mergeCell ref="G1:J1"/>
    <mergeCell ref="A16:E16"/>
    <mergeCell ref="A17:E17"/>
  </mergeCells>
  <hyperlinks>
    <hyperlink ref="A17"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6" sqref="A6"/>
    </sheetView>
  </sheetViews>
  <sheetFormatPr defaultRowHeight="15" x14ac:dyDescent="0.25"/>
  <cols>
    <col min="1" max="1" width="84.140625" customWidth="1"/>
  </cols>
  <sheetData>
    <row r="1" spans="1:1" ht="19.5" customHeight="1" x14ac:dyDescent="0.25">
      <c r="A1" s="131" t="s">
        <v>443</v>
      </c>
    </row>
    <row r="2" spans="1:1" ht="14.25" customHeight="1" x14ac:dyDescent="0.25">
      <c r="A2" s="132" t="s">
        <v>355</v>
      </c>
    </row>
    <row r="3" spans="1:1" ht="15.75" customHeight="1" x14ac:dyDescent="0.25">
      <c r="A3" s="133" t="s">
        <v>356</v>
      </c>
    </row>
    <row r="4" spans="1:1" ht="15" customHeight="1" x14ac:dyDescent="0.25">
      <c r="A4" s="134" t="s">
        <v>357</v>
      </c>
    </row>
    <row r="5" spans="1:1" ht="15.75" customHeight="1" x14ac:dyDescent="0.25">
      <c r="A5" s="134" t="s">
        <v>358</v>
      </c>
    </row>
    <row r="6" spans="1:1" ht="16.5" customHeight="1" x14ac:dyDescent="0.25">
      <c r="A6" s="134" t="s">
        <v>359</v>
      </c>
    </row>
    <row r="7" spans="1:1" ht="28.5" customHeight="1" x14ac:dyDescent="0.25">
      <c r="A7" s="134" t="s">
        <v>360</v>
      </c>
    </row>
    <row r="8" spans="1:1" ht="18.75" customHeight="1" x14ac:dyDescent="0.25">
      <c r="A8" s="134" t="s">
        <v>361</v>
      </c>
    </row>
    <row r="9" spans="1:1" ht="18" customHeight="1" x14ac:dyDescent="0.25">
      <c r="A9" s="134" t="s">
        <v>362</v>
      </c>
    </row>
    <row r="10" spans="1:1" ht="15" customHeight="1" x14ac:dyDescent="0.25">
      <c r="A10" s="134" t="s">
        <v>363</v>
      </c>
    </row>
    <row r="11" spans="1:1" ht="16.5" customHeight="1" x14ac:dyDescent="0.25">
      <c r="A11" s="134" t="s">
        <v>364</v>
      </c>
    </row>
    <row r="12" spans="1:1" ht="15" customHeight="1" x14ac:dyDescent="0.25">
      <c r="A12" s="134" t="s">
        <v>365</v>
      </c>
    </row>
    <row r="13" spans="1:1" ht="21" customHeight="1" x14ac:dyDescent="0.25">
      <c r="A13" s="134" t="s">
        <v>366</v>
      </c>
    </row>
    <row r="14" spans="1:1" ht="30.75" customHeight="1" x14ac:dyDescent="0.25">
      <c r="A14" s="135" t="s">
        <v>369</v>
      </c>
    </row>
    <row r="15" spans="1:1" ht="12.75" customHeight="1" x14ac:dyDescent="0.25">
      <c r="A15" s="134"/>
    </row>
    <row r="16" spans="1:1" ht="15" customHeight="1" x14ac:dyDescent="0.25">
      <c r="A16" s="133" t="s">
        <v>367</v>
      </c>
    </row>
    <row r="17" spans="1:1" ht="14.25" customHeight="1" x14ac:dyDescent="0.25">
      <c r="A17" s="134" t="s">
        <v>370</v>
      </c>
    </row>
    <row r="18" spans="1:1" ht="30" customHeight="1" x14ac:dyDescent="0.25">
      <c r="A18" s="134" t="s">
        <v>371</v>
      </c>
    </row>
    <row r="19" spans="1:1" ht="15.75" customHeight="1" x14ac:dyDescent="0.25">
      <c r="A19" s="136" t="s">
        <v>368</v>
      </c>
    </row>
    <row r="20" spans="1:1" ht="17.25" customHeight="1" x14ac:dyDescent="0.25">
      <c r="A20" s="137" t="s">
        <v>372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EY132"/>
  <sheetViews>
    <sheetView tabSelected="1" topLeftCell="E120" zoomScaleNormal="100" workbookViewId="0">
      <selection activeCell="I137" sqref="I137"/>
    </sheetView>
  </sheetViews>
  <sheetFormatPr defaultRowHeight="12.75" customHeight="1" outlineLevelRow="1" outlineLevelCol="1" x14ac:dyDescent="0.2"/>
  <cols>
    <col min="1" max="1" width="14.140625" style="51" hidden="1" customWidth="1" outlineLevel="1"/>
    <col min="2" max="2" width="21.7109375" style="51" hidden="1" customWidth="1" outlineLevel="1"/>
    <col min="3" max="3" width="12.85546875" style="51" hidden="1" customWidth="1" outlineLevel="1"/>
    <col min="4" max="4" width="9.140625" style="51" hidden="1" customWidth="1" outlineLevel="1"/>
    <col min="5" max="5" width="15.7109375" style="51" customWidth="1" collapsed="1"/>
    <col min="6" max="6" width="9.140625" style="51"/>
    <col min="7" max="7" width="36.140625" style="51" bestFit="1" customWidth="1"/>
    <col min="8" max="8" width="13" style="51" customWidth="1"/>
    <col min="9" max="9" width="14.42578125" style="51" customWidth="1"/>
    <col min="10" max="10" width="10" style="51" customWidth="1"/>
    <col min="11" max="12" width="9.42578125" style="51" bestFit="1" customWidth="1"/>
    <col min="13" max="13" width="1.140625" style="51" customWidth="1"/>
    <col min="14" max="14" width="14.5703125" style="51" customWidth="1" collapsed="1"/>
    <col min="15" max="26" width="14.5703125" style="51" hidden="1" customWidth="1" outlineLevel="1"/>
    <col min="27" max="27" width="1.140625" style="51" customWidth="1"/>
    <col min="28" max="28" width="12.85546875" style="51" bestFit="1" customWidth="1" collapsed="1"/>
    <col min="29" max="40" width="12.85546875" style="51" hidden="1" customWidth="1" outlineLevel="1"/>
    <col min="41" max="41" width="1.28515625" style="51" hidden="1" customWidth="1" outlineLevel="1"/>
    <col min="42" max="42" width="11.5703125" style="51" customWidth="1"/>
    <col min="43" max="43" width="11.5703125" style="51" customWidth="1" collapsed="1"/>
    <col min="44" max="55" width="11.5703125" style="51" hidden="1" customWidth="1" outlineLevel="1"/>
    <col min="56" max="56" width="1.140625" style="51" hidden="1" customWidth="1" outlineLevel="1"/>
    <col min="57" max="57" width="11.5703125" style="51" customWidth="1" collapsed="1"/>
    <col min="58" max="69" width="11.5703125" style="51" hidden="1" customWidth="1" outlineLevel="1"/>
    <col min="70" max="70" width="1.28515625" style="58" hidden="1" customWidth="1" outlineLevel="1"/>
    <col min="71" max="71" width="9.140625" style="51"/>
    <col min="72" max="72" width="10.28515625" style="51" bestFit="1" customWidth="1" collapsed="1"/>
    <col min="73" max="84" width="10.28515625" style="51" hidden="1" customWidth="1" outlineLevel="1"/>
    <col min="85" max="85" width="1.28515625" style="58" hidden="1" customWidth="1" outlineLevel="1"/>
    <col min="86" max="86" width="10.28515625" style="51" bestFit="1" customWidth="1" collapsed="1"/>
    <col min="87" max="98" width="10.28515625" style="51" hidden="1" customWidth="1" outlineLevel="1"/>
    <col min="99" max="99" width="1" style="58" customWidth="1"/>
    <col min="100" max="100" width="11.28515625" style="51" customWidth="1" collapsed="1"/>
    <col min="101" max="112" width="11.28515625" style="51" hidden="1" customWidth="1" outlineLevel="1"/>
    <col min="113" max="113" width="1.28515625" style="58" hidden="1" customWidth="1" outlineLevel="1"/>
    <col min="114" max="114" width="13.7109375" style="51" customWidth="1" collapsed="1"/>
    <col min="115" max="126" width="13.85546875" style="51" hidden="1" customWidth="1" outlineLevel="1"/>
    <col min="127" max="127" width="1.28515625" style="58" hidden="1" customWidth="1" outlineLevel="1"/>
    <col min="128" max="128" width="12.28515625" style="51" customWidth="1" collapsed="1"/>
    <col min="129" max="140" width="12.28515625" style="51" hidden="1" customWidth="1" outlineLevel="1"/>
    <col min="141" max="141" width="1.42578125" style="58" hidden="1" customWidth="1" outlineLevel="1"/>
    <col min="142" max="142" width="10.28515625" style="51" customWidth="1" collapsed="1"/>
    <col min="143" max="154" width="9.140625" style="51" hidden="1" customWidth="1" outlineLevel="1"/>
    <col min="155" max="16384" width="9.140625" style="51"/>
  </cols>
  <sheetData>
    <row r="1" spans="1:12" ht="12.75" hidden="1" customHeight="1" outlineLevel="1" thickBot="1" x14ac:dyDescent="0.25">
      <c r="A1" s="85" t="s">
        <v>442</v>
      </c>
      <c r="B1" s="85" t="s">
        <v>441</v>
      </c>
      <c r="C1" s="52" t="s">
        <v>440</v>
      </c>
      <c r="D1" s="85" t="s">
        <v>439</v>
      </c>
      <c r="I1" s="83" t="s">
        <v>438</v>
      </c>
      <c r="J1" s="82">
        <v>1</v>
      </c>
      <c r="K1" s="81">
        <v>44083</v>
      </c>
      <c r="L1" s="81">
        <v>44965</v>
      </c>
    </row>
    <row r="2" spans="1:12" ht="12.75" hidden="1" customHeight="1" outlineLevel="1" thickBot="1" x14ac:dyDescent="0.25">
      <c r="A2" s="85"/>
      <c r="B2" s="85"/>
      <c r="D2" s="84"/>
      <c r="F2" s="58"/>
      <c r="G2" s="58"/>
      <c r="H2" s="58"/>
      <c r="I2" s="82"/>
      <c r="J2" s="82">
        <v>2</v>
      </c>
      <c r="K2" s="81">
        <v>45293</v>
      </c>
      <c r="L2" s="81">
        <v>46199</v>
      </c>
    </row>
    <row r="3" spans="1:12" ht="12.75" hidden="1" customHeight="1" outlineLevel="1" thickBot="1" x14ac:dyDescent="0.25">
      <c r="A3" s="58" t="s">
        <v>420</v>
      </c>
      <c r="B3" s="58">
        <v>1.1000000000000001</v>
      </c>
      <c r="C3" s="51" t="str">
        <f t="shared" ref="C3:C34" si="0">CONCATENATE(A3,B3)</f>
        <v>ACAD1.1</v>
      </c>
      <c r="D3" s="59">
        <v>64367</v>
      </c>
      <c r="E3" s="59">
        <v>65654</v>
      </c>
      <c r="F3" s="59">
        <f t="shared" ref="F3:F34" si="1">E3*1.01</f>
        <v>66310.539999999994</v>
      </c>
      <c r="G3" s="59"/>
      <c r="H3" s="59"/>
      <c r="I3" s="82"/>
      <c r="J3" s="82">
        <v>3</v>
      </c>
      <c r="K3" s="81">
        <v>46524</v>
      </c>
      <c r="L3" s="81">
        <v>47454</v>
      </c>
    </row>
    <row r="4" spans="1:12" ht="12.75" hidden="1" customHeight="1" outlineLevel="1" thickBot="1" x14ac:dyDescent="0.25">
      <c r="A4" s="58" t="s">
        <v>420</v>
      </c>
      <c r="B4" s="58">
        <v>1.2</v>
      </c>
      <c r="C4" s="51" t="str">
        <f t="shared" si="0"/>
        <v>ACAD1.2</v>
      </c>
      <c r="D4" s="59">
        <v>67773</v>
      </c>
      <c r="E4" s="59">
        <v>69128</v>
      </c>
      <c r="F4" s="59">
        <f t="shared" si="1"/>
        <v>69819.28</v>
      </c>
      <c r="G4" s="59"/>
      <c r="H4" s="59"/>
      <c r="I4" s="82"/>
      <c r="J4" s="82">
        <v>4</v>
      </c>
      <c r="K4" s="81">
        <v>47758</v>
      </c>
      <c r="L4" s="81">
        <v>48713</v>
      </c>
    </row>
    <row r="5" spans="1:12" ht="12.75" hidden="1" customHeight="1" outlineLevel="1" thickBot="1" x14ac:dyDescent="0.25">
      <c r="A5" s="58" t="s">
        <v>420</v>
      </c>
      <c r="B5" s="58">
        <v>1.3</v>
      </c>
      <c r="C5" s="51" t="str">
        <f t="shared" si="0"/>
        <v>ACAD1.3</v>
      </c>
      <c r="D5" s="59">
        <v>71211</v>
      </c>
      <c r="E5" s="59">
        <v>72635</v>
      </c>
      <c r="F5" s="59">
        <f t="shared" si="1"/>
        <v>73361.350000000006</v>
      </c>
      <c r="G5" s="59"/>
      <c r="H5" s="59"/>
      <c r="I5" s="82"/>
      <c r="J5" s="82">
        <v>5</v>
      </c>
      <c r="K5" s="81">
        <v>48992</v>
      </c>
      <c r="L5" s="81">
        <v>49972</v>
      </c>
    </row>
    <row r="6" spans="1:12" ht="12.75" hidden="1" customHeight="1" outlineLevel="1" thickBot="1" x14ac:dyDescent="0.25">
      <c r="A6" s="58" t="s">
        <v>420</v>
      </c>
      <c r="B6" s="58">
        <v>1.4</v>
      </c>
      <c r="C6" s="51" t="str">
        <f t="shared" si="0"/>
        <v>ACAD1.4</v>
      </c>
      <c r="D6" s="59">
        <v>74651</v>
      </c>
      <c r="E6" s="59">
        <v>76144</v>
      </c>
      <c r="F6" s="59">
        <f t="shared" si="1"/>
        <v>76905.440000000002</v>
      </c>
      <c r="G6" s="59"/>
      <c r="H6" s="59"/>
      <c r="I6" s="83" t="s">
        <v>437</v>
      </c>
      <c r="J6" s="82">
        <v>1</v>
      </c>
      <c r="K6" s="81">
        <v>50290</v>
      </c>
      <c r="L6" s="81">
        <v>51296</v>
      </c>
    </row>
    <row r="7" spans="1:12" ht="12.75" hidden="1" customHeight="1" outlineLevel="1" thickBot="1" x14ac:dyDescent="0.25">
      <c r="A7" s="58" t="s">
        <v>420</v>
      </c>
      <c r="B7" s="58">
        <v>1.5</v>
      </c>
      <c r="C7" s="51" t="str">
        <f t="shared" si="0"/>
        <v>ACAD1.5</v>
      </c>
      <c r="D7" s="59">
        <v>77446</v>
      </c>
      <c r="E7" s="59">
        <v>78995</v>
      </c>
      <c r="F7" s="59">
        <f t="shared" si="1"/>
        <v>79784.95</v>
      </c>
      <c r="G7" s="59"/>
      <c r="H7" s="59"/>
      <c r="I7" s="82"/>
      <c r="J7" s="82">
        <v>2</v>
      </c>
      <c r="K7" s="81">
        <v>51543</v>
      </c>
      <c r="L7" s="81">
        <v>52574</v>
      </c>
    </row>
    <row r="8" spans="1:12" ht="12.75" hidden="1" customHeight="1" outlineLevel="1" thickBot="1" x14ac:dyDescent="0.25">
      <c r="A8" s="58" t="s">
        <v>420</v>
      </c>
      <c r="B8" s="58">
        <v>1.6</v>
      </c>
      <c r="C8" s="51" t="str">
        <f t="shared" si="0"/>
        <v>ACAD1.6</v>
      </c>
      <c r="D8" s="59">
        <v>80239</v>
      </c>
      <c r="E8" s="59">
        <v>81844</v>
      </c>
      <c r="F8" s="59">
        <f t="shared" si="1"/>
        <v>82662.44</v>
      </c>
      <c r="G8" s="59"/>
      <c r="H8" s="59"/>
      <c r="I8" s="83" t="s">
        <v>436</v>
      </c>
      <c r="J8" s="82">
        <v>1</v>
      </c>
      <c r="K8" s="81">
        <v>53085</v>
      </c>
      <c r="L8" s="81">
        <v>54147</v>
      </c>
    </row>
    <row r="9" spans="1:12" ht="12.75" hidden="1" customHeight="1" outlineLevel="1" thickBot="1" x14ac:dyDescent="0.25">
      <c r="A9" s="58" t="s">
        <v>420</v>
      </c>
      <c r="B9" s="58">
        <v>1.7</v>
      </c>
      <c r="C9" s="51" t="str">
        <f t="shared" si="0"/>
        <v>ACAD1.7</v>
      </c>
      <c r="D9" s="59">
        <v>83033</v>
      </c>
      <c r="E9" s="59">
        <v>84694</v>
      </c>
      <c r="F9" s="59">
        <f t="shared" si="1"/>
        <v>85540.94</v>
      </c>
      <c r="G9" s="59"/>
      <c r="H9" s="59"/>
      <c r="I9" s="82"/>
      <c r="J9" s="82">
        <v>2</v>
      </c>
      <c r="K9" s="81">
        <v>54624</v>
      </c>
      <c r="L9" s="81">
        <v>55716</v>
      </c>
    </row>
    <row r="10" spans="1:12" ht="12.75" hidden="1" customHeight="1" outlineLevel="1" thickBot="1" x14ac:dyDescent="0.25">
      <c r="A10" s="58" t="s">
        <v>420</v>
      </c>
      <c r="B10" s="58">
        <v>1.8</v>
      </c>
      <c r="C10" s="51" t="str">
        <f t="shared" si="0"/>
        <v>ACAD1.8</v>
      </c>
      <c r="D10" s="59">
        <v>85824</v>
      </c>
      <c r="E10" s="59">
        <v>87540</v>
      </c>
      <c r="F10" s="59">
        <f t="shared" si="1"/>
        <v>88415.4</v>
      </c>
      <c r="G10" s="59"/>
      <c r="H10" s="59"/>
      <c r="I10" s="82"/>
      <c r="J10" s="82">
        <v>3</v>
      </c>
      <c r="K10" s="81">
        <v>56169</v>
      </c>
      <c r="L10" s="81">
        <v>57292</v>
      </c>
    </row>
    <row r="11" spans="1:12" ht="12.75" hidden="1" customHeight="1" outlineLevel="1" thickBot="1" x14ac:dyDescent="0.25">
      <c r="A11" s="58" t="s">
        <v>420</v>
      </c>
      <c r="B11" s="58">
        <v>2.1</v>
      </c>
      <c r="C11" s="51" t="str">
        <f t="shared" si="0"/>
        <v>ACAD2.1</v>
      </c>
      <c r="D11" s="59">
        <v>90126</v>
      </c>
      <c r="E11" s="59">
        <v>91929</v>
      </c>
      <c r="F11" s="59">
        <f t="shared" si="1"/>
        <v>92848.29</v>
      </c>
      <c r="G11" s="59"/>
      <c r="H11" s="59"/>
      <c r="I11" s="82"/>
      <c r="J11" s="82">
        <v>4</v>
      </c>
      <c r="K11" s="81">
        <v>57710</v>
      </c>
      <c r="L11" s="81">
        <v>58864</v>
      </c>
    </row>
    <row r="12" spans="1:12" ht="12.75" hidden="1" customHeight="1" outlineLevel="1" thickBot="1" x14ac:dyDescent="0.25">
      <c r="A12" s="58" t="s">
        <v>420</v>
      </c>
      <c r="B12" s="58">
        <v>2.2000000000000002</v>
      </c>
      <c r="C12" s="51" t="str">
        <f t="shared" si="0"/>
        <v>ACAD2.2</v>
      </c>
      <c r="D12" s="59">
        <v>93348</v>
      </c>
      <c r="E12" s="59">
        <v>95215</v>
      </c>
      <c r="F12" s="59">
        <f t="shared" si="1"/>
        <v>96167.15</v>
      </c>
      <c r="G12" s="59"/>
      <c r="H12" s="59"/>
      <c r="I12" s="82"/>
      <c r="J12" s="82">
        <v>5</v>
      </c>
      <c r="K12" s="81">
        <v>59250</v>
      </c>
      <c r="L12" s="81">
        <v>60435</v>
      </c>
    </row>
    <row r="13" spans="1:12" ht="12.75" hidden="1" customHeight="1" outlineLevel="1" thickBot="1" x14ac:dyDescent="0.25">
      <c r="A13" s="58" t="s">
        <v>420</v>
      </c>
      <c r="B13" s="58">
        <v>2.2999999999999998</v>
      </c>
      <c r="C13" s="51" t="str">
        <f t="shared" si="0"/>
        <v>ACAD2.3</v>
      </c>
      <c r="D13" s="59">
        <v>96569</v>
      </c>
      <c r="E13" s="59">
        <v>98500</v>
      </c>
      <c r="F13" s="59">
        <f t="shared" si="1"/>
        <v>99485</v>
      </c>
      <c r="G13" s="59"/>
      <c r="H13" s="59"/>
      <c r="I13" s="83" t="s">
        <v>435</v>
      </c>
      <c r="J13" s="82">
        <v>1</v>
      </c>
      <c r="K13" s="81">
        <v>60916</v>
      </c>
      <c r="L13" s="81">
        <v>62134</v>
      </c>
    </row>
    <row r="14" spans="1:12" ht="12.75" hidden="1" customHeight="1" outlineLevel="1" thickBot="1" x14ac:dyDescent="0.25">
      <c r="A14" s="58" t="s">
        <v>420</v>
      </c>
      <c r="B14" s="58">
        <v>2.4</v>
      </c>
      <c r="C14" s="51" t="str">
        <f t="shared" si="0"/>
        <v>ACAD2.4</v>
      </c>
      <c r="D14" s="59">
        <v>99798</v>
      </c>
      <c r="E14" s="59">
        <v>101794</v>
      </c>
      <c r="F14" s="59">
        <f t="shared" si="1"/>
        <v>102811.94</v>
      </c>
      <c r="G14" s="59"/>
      <c r="H14" s="59"/>
      <c r="I14" s="82"/>
      <c r="J14" s="82">
        <v>2</v>
      </c>
      <c r="K14" s="81">
        <v>62601</v>
      </c>
      <c r="L14" s="81">
        <v>63853</v>
      </c>
    </row>
    <row r="15" spans="1:12" ht="12.75" hidden="1" customHeight="1" outlineLevel="1" thickBot="1" x14ac:dyDescent="0.25">
      <c r="A15" s="58" t="s">
        <v>420</v>
      </c>
      <c r="B15" s="58">
        <v>2.5</v>
      </c>
      <c r="C15" s="51" t="str">
        <f t="shared" si="0"/>
        <v>ACAD2.5</v>
      </c>
      <c r="D15" s="59">
        <v>103019</v>
      </c>
      <c r="E15" s="59">
        <v>105079</v>
      </c>
      <c r="F15" s="59">
        <f t="shared" si="1"/>
        <v>106129.79000000001</v>
      </c>
      <c r="G15" s="59"/>
      <c r="H15" s="59"/>
      <c r="I15" s="82"/>
      <c r="J15" s="82">
        <v>3</v>
      </c>
      <c r="K15" s="81">
        <v>64266</v>
      </c>
      <c r="L15" s="81">
        <v>65551</v>
      </c>
    </row>
    <row r="16" spans="1:12" ht="12.75" hidden="1" customHeight="1" outlineLevel="1" thickBot="1" x14ac:dyDescent="0.25">
      <c r="A16" s="58" t="s">
        <v>420</v>
      </c>
      <c r="B16" s="58">
        <v>2.6</v>
      </c>
      <c r="C16" s="51" t="str">
        <f t="shared" si="0"/>
        <v>ACAD2.6</v>
      </c>
      <c r="D16" s="59">
        <v>106246</v>
      </c>
      <c r="E16" s="59">
        <v>108371</v>
      </c>
      <c r="F16" s="59">
        <f t="shared" si="1"/>
        <v>109454.71</v>
      </c>
      <c r="G16" s="59"/>
      <c r="H16" s="59"/>
      <c r="I16" s="83" t="s">
        <v>434</v>
      </c>
      <c r="J16" s="82">
        <v>1</v>
      </c>
      <c r="K16" s="81">
        <v>66465</v>
      </c>
      <c r="L16" s="81">
        <v>67794</v>
      </c>
    </row>
    <row r="17" spans="1:13" ht="12.75" hidden="1" customHeight="1" outlineLevel="1" thickBot="1" x14ac:dyDescent="0.25">
      <c r="A17" s="58" t="s">
        <v>420</v>
      </c>
      <c r="B17" s="58">
        <v>3.1</v>
      </c>
      <c r="C17" s="51" t="str">
        <f t="shared" si="0"/>
        <v>ACAD3.1</v>
      </c>
      <c r="D17" s="59">
        <v>109466</v>
      </c>
      <c r="E17" s="59">
        <v>111655</v>
      </c>
      <c r="F17" s="59">
        <f t="shared" si="1"/>
        <v>112771.55</v>
      </c>
      <c r="G17" s="59"/>
      <c r="H17" s="59"/>
      <c r="I17" s="82"/>
      <c r="J17" s="82">
        <v>2</v>
      </c>
      <c r="K17" s="81">
        <v>68648</v>
      </c>
      <c r="L17" s="81">
        <v>70021</v>
      </c>
    </row>
    <row r="18" spans="1:13" ht="12.75" hidden="1" customHeight="1" outlineLevel="1" thickBot="1" x14ac:dyDescent="0.25">
      <c r="A18" s="58" t="s">
        <v>420</v>
      </c>
      <c r="B18" s="58">
        <v>3.2</v>
      </c>
      <c r="C18" s="51" t="str">
        <f t="shared" si="0"/>
        <v>ACAD3.2</v>
      </c>
      <c r="D18" s="59">
        <v>112692</v>
      </c>
      <c r="E18" s="59">
        <v>114946</v>
      </c>
      <c r="F18" s="59">
        <f t="shared" si="1"/>
        <v>116095.46</v>
      </c>
      <c r="G18" s="59"/>
      <c r="H18" s="59"/>
      <c r="I18" s="82"/>
      <c r="J18" s="82">
        <v>3</v>
      </c>
      <c r="K18" s="81">
        <v>70827</v>
      </c>
      <c r="L18" s="81">
        <v>72244</v>
      </c>
    </row>
    <row r="19" spans="1:13" ht="12.75" hidden="1" customHeight="1" outlineLevel="1" thickBot="1" x14ac:dyDescent="0.25">
      <c r="A19" s="58" t="s">
        <v>420</v>
      </c>
      <c r="B19" s="58">
        <v>3.3</v>
      </c>
      <c r="C19" s="51" t="str">
        <f t="shared" si="0"/>
        <v>ACAD3.3</v>
      </c>
      <c r="D19" s="59">
        <v>115914</v>
      </c>
      <c r="E19" s="59">
        <v>118232</v>
      </c>
      <c r="F19" s="59">
        <f t="shared" si="1"/>
        <v>119414.32</v>
      </c>
      <c r="G19" s="59"/>
      <c r="H19" s="59"/>
      <c r="I19" s="82"/>
      <c r="J19" s="82">
        <v>4</v>
      </c>
      <c r="K19" s="81">
        <v>73025</v>
      </c>
      <c r="L19" s="81">
        <v>74486</v>
      </c>
    </row>
    <row r="20" spans="1:13" ht="12.75" hidden="1" customHeight="1" outlineLevel="1" thickBot="1" x14ac:dyDescent="0.25">
      <c r="A20" s="58" t="s">
        <v>420</v>
      </c>
      <c r="B20" s="58">
        <v>3.4</v>
      </c>
      <c r="C20" s="51" t="str">
        <f t="shared" si="0"/>
        <v>ACAD3.4</v>
      </c>
      <c r="D20" s="59">
        <v>119139</v>
      </c>
      <c r="E20" s="59">
        <v>121522</v>
      </c>
      <c r="F20" s="59">
        <f t="shared" si="1"/>
        <v>122737.22</v>
      </c>
      <c r="G20" s="59"/>
      <c r="H20" s="59"/>
      <c r="I20" s="82"/>
      <c r="J20" s="82">
        <v>5</v>
      </c>
      <c r="K20" s="81">
        <v>75205</v>
      </c>
      <c r="L20" s="81">
        <v>76709</v>
      </c>
    </row>
    <row r="21" spans="1:13" ht="12.75" hidden="1" customHeight="1" outlineLevel="1" thickBot="1" x14ac:dyDescent="0.25">
      <c r="A21" s="58" t="s">
        <v>420</v>
      </c>
      <c r="B21" s="58">
        <v>3.5</v>
      </c>
      <c r="C21" s="51" t="str">
        <f t="shared" si="0"/>
        <v>ACAD3.5</v>
      </c>
      <c r="D21" s="59">
        <v>122361</v>
      </c>
      <c r="E21" s="59">
        <v>124808</v>
      </c>
      <c r="F21" s="59">
        <f t="shared" si="1"/>
        <v>126056.08</v>
      </c>
      <c r="G21" s="59"/>
      <c r="H21" s="59"/>
      <c r="I21" s="83" t="s">
        <v>433</v>
      </c>
      <c r="J21" s="82">
        <v>1</v>
      </c>
      <c r="K21" s="81">
        <v>77816</v>
      </c>
      <c r="L21" s="81">
        <v>79372</v>
      </c>
    </row>
    <row r="22" spans="1:13" ht="12.75" hidden="1" customHeight="1" outlineLevel="1" thickBot="1" x14ac:dyDescent="0.25">
      <c r="A22" s="58" t="s">
        <v>420</v>
      </c>
      <c r="B22" s="58">
        <v>3.6</v>
      </c>
      <c r="C22" s="51" t="str">
        <f t="shared" si="0"/>
        <v>ACAD3.6</v>
      </c>
      <c r="D22" s="59">
        <v>125588</v>
      </c>
      <c r="E22" s="59">
        <v>128100</v>
      </c>
      <c r="F22" s="59">
        <f t="shared" si="1"/>
        <v>129381</v>
      </c>
      <c r="G22" s="59"/>
      <c r="H22" s="59"/>
      <c r="I22" s="82"/>
      <c r="J22" s="82">
        <v>2</v>
      </c>
      <c r="K22" s="81">
        <v>80407</v>
      </c>
      <c r="L22" s="81">
        <v>82015</v>
      </c>
    </row>
    <row r="23" spans="1:13" ht="12.75" hidden="1" customHeight="1" outlineLevel="1" thickBot="1" x14ac:dyDescent="0.25">
      <c r="A23" s="58" t="s">
        <v>420</v>
      </c>
      <c r="B23" s="58">
        <v>4.0999999999999996</v>
      </c>
      <c r="C23" s="51" t="str">
        <f t="shared" si="0"/>
        <v>ACAD4.1</v>
      </c>
      <c r="D23" s="59">
        <v>130961</v>
      </c>
      <c r="E23" s="59">
        <v>133580</v>
      </c>
      <c r="F23" s="59">
        <f t="shared" si="1"/>
        <v>134915.79999999999</v>
      </c>
      <c r="G23" s="59"/>
      <c r="H23" s="59"/>
      <c r="I23" s="82"/>
      <c r="J23" s="82">
        <v>3</v>
      </c>
      <c r="K23" s="81">
        <v>83014</v>
      </c>
      <c r="L23" s="81">
        <v>84674</v>
      </c>
    </row>
    <row r="24" spans="1:13" ht="12.75" hidden="1" customHeight="1" outlineLevel="1" thickBot="1" x14ac:dyDescent="0.25">
      <c r="A24" s="58" t="s">
        <v>420</v>
      </c>
      <c r="B24" s="58">
        <v>4.2</v>
      </c>
      <c r="C24" s="51" t="str">
        <f t="shared" si="0"/>
        <v>ACAD4.2</v>
      </c>
      <c r="D24" s="59">
        <v>135256</v>
      </c>
      <c r="E24" s="59">
        <v>137961</v>
      </c>
      <c r="F24" s="59">
        <f t="shared" si="1"/>
        <v>139340.61000000002</v>
      </c>
      <c r="G24" s="59"/>
      <c r="H24" s="59"/>
      <c r="I24" s="83" t="s">
        <v>432</v>
      </c>
      <c r="J24" s="82">
        <v>1</v>
      </c>
      <c r="K24" s="81">
        <v>85359</v>
      </c>
      <c r="L24" s="81">
        <v>87066</v>
      </c>
    </row>
    <row r="25" spans="1:13" ht="12.75" hidden="1" customHeight="1" outlineLevel="1" thickBot="1" x14ac:dyDescent="0.25">
      <c r="A25" s="58" t="s">
        <v>420</v>
      </c>
      <c r="B25" s="58">
        <v>4.3</v>
      </c>
      <c r="C25" s="51" t="str">
        <f t="shared" si="0"/>
        <v>ACAD4.3</v>
      </c>
      <c r="D25" s="59">
        <v>139553</v>
      </c>
      <c r="E25" s="59">
        <v>142344</v>
      </c>
      <c r="F25" s="59">
        <f t="shared" si="1"/>
        <v>143767.44</v>
      </c>
      <c r="G25" s="59"/>
      <c r="H25" s="59"/>
      <c r="I25" s="82"/>
      <c r="J25" s="82">
        <v>2</v>
      </c>
      <c r="K25" s="81">
        <v>87703</v>
      </c>
      <c r="L25" s="81">
        <v>89457</v>
      </c>
    </row>
    <row r="26" spans="1:13" ht="12.75" hidden="1" customHeight="1" outlineLevel="1" thickBot="1" x14ac:dyDescent="0.25">
      <c r="A26" s="58" t="s">
        <v>420</v>
      </c>
      <c r="B26" s="58">
        <v>4.4000000000000004</v>
      </c>
      <c r="C26" s="51" t="str">
        <f t="shared" si="0"/>
        <v>ACAD4.4</v>
      </c>
      <c r="D26" s="59">
        <v>143853</v>
      </c>
      <c r="E26" s="59">
        <v>146730</v>
      </c>
      <c r="F26" s="59">
        <f t="shared" si="1"/>
        <v>148197.29999999999</v>
      </c>
      <c r="G26" s="59"/>
      <c r="H26" s="59"/>
      <c r="I26" s="82"/>
      <c r="J26" s="82">
        <v>3</v>
      </c>
      <c r="K26" s="81">
        <v>90046</v>
      </c>
      <c r="L26" s="81">
        <v>91847</v>
      </c>
      <c r="M26" s="74"/>
    </row>
    <row r="27" spans="1:13" ht="12.75" hidden="1" customHeight="1" outlineLevel="1" thickBot="1" x14ac:dyDescent="0.25">
      <c r="A27" s="58" t="s">
        <v>420</v>
      </c>
      <c r="B27" s="58">
        <v>5.0999999999999996</v>
      </c>
      <c r="C27" s="51" t="str">
        <f t="shared" si="0"/>
        <v>ACAD5.1</v>
      </c>
      <c r="D27" s="59">
        <v>167497</v>
      </c>
      <c r="E27" s="59">
        <v>170847</v>
      </c>
      <c r="F27" s="59">
        <f t="shared" si="1"/>
        <v>172555.47</v>
      </c>
      <c r="G27" s="59"/>
      <c r="H27" s="59"/>
      <c r="I27" s="82"/>
      <c r="J27" s="82">
        <v>4</v>
      </c>
      <c r="K27" s="81">
        <v>92389</v>
      </c>
      <c r="L27" s="81">
        <v>94237</v>
      </c>
      <c r="M27" s="74"/>
    </row>
    <row r="28" spans="1:13" ht="12.75" hidden="1" customHeight="1" outlineLevel="1" thickBot="1" x14ac:dyDescent="0.25">
      <c r="A28" s="51" t="s">
        <v>428</v>
      </c>
      <c r="B28" s="58">
        <v>1.1000000000000001</v>
      </c>
      <c r="C28" s="51" t="str">
        <f t="shared" si="0"/>
        <v>GEN&amp;IT1.1</v>
      </c>
      <c r="D28" s="59">
        <v>41460</v>
      </c>
      <c r="E28" s="59">
        <f t="shared" ref="E28:E59" si="2">D28*1.02</f>
        <v>42289.200000000004</v>
      </c>
      <c r="F28" s="59">
        <f t="shared" si="1"/>
        <v>42712.092000000004</v>
      </c>
      <c r="G28" s="59"/>
      <c r="H28" s="59"/>
      <c r="I28" s="83" t="s">
        <v>431</v>
      </c>
      <c r="J28" s="82">
        <v>1</v>
      </c>
      <c r="K28" s="81">
        <v>95433</v>
      </c>
      <c r="L28" s="81">
        <v>97342</v>
      </c>
    </row>
    <row r="29" spans="1:13" ht="12.75" hidden="1" customHeight="1" outlineLevel="1" thickBot="1" x14ac:dyDescent="0.25">
      <c r="A29" s="51" t="s">
        <v>428</v>
      </c>
      <c r="B29" s="58">
        <v>1.2</v>
      </c>
      <c r="C29" s="51" t="str">
        <f t="shared" si="0"/>
        <v>GEN&amp;IT1.2</v>
      </c>
      <c r="D29" s="59">
        <v>42613</v>
      </c>
      <c r="E29" s="59">
        <f t="shared" si="2"/>
        <v>43465.26</v>
      </c>
      <c r="F29" s="59">
        <f t="shared" si="1"/>
        <v>43899.912600000003</v>
      </c>
      <c r="G29" s="59"/>
      <c r="H29" s="59"/>
      <c r="I29" s="82"/>
      <c r="J29" s="82">
        <v>2</v>
      </c>
      <c r="K29" s="81">
        <v>98458</v>
      </c>
      <c r="L29" s="81">
        <v>100427</v>
      </c>
    </row>
    <row r="30" spans="1:13" ht="12.75" hidden="1" customHeight="1" outlineLevel="1" thickBot="1" x14ac:dyDescent="0.25">
      <c r="A30" s="51" t="s">
        <v>428</v>
      </c>
      <c r="B30" s="58">
        <v>1.3</v>
      </c>
      <c r="C30" s="51" t="str">
        <f t="shared" si="0"/>
        <v>GEN&amp;IT1.3</v>
      </c>
      <c r="D30" s="59">
        <v>43767</v>
      </c>
      <c r="E30" s="59">
        <f t="shared" si="2"/>
        <v>44642.340000000004</v>
      </c>
      <c r="F30" s="59">
        <f t="shared" si="1"/>
        <v>45088.763400000003</v>
      </c>
      <c r="G30" s="59"/>
      <c r="H30" s="59"/>
      <c r="I30" s="82"/>
      <c r="J30" s="82">
        <v>3</v>
      </c>
      <c r="K30" s="81">
        <v>101475</v>
      </c>
      <c r="L30" s="81">
        <v>103505</v>
      </c>
      <c r="M30" s="74"/>
    </row>
    <row r="31" spans="1:13" ht="12.75" hidden="1" customHeight="1" outlineLevel="1" thickBot="1" x14ac:dyDescent="0.25">
      <c r="A31" s="51" t="s">
        <v>428</v>
      </c>
      <c r="B31" s="58">
        <v>1.4</v>
      </c>
      <c r="C31" s="51" t="str">
        <f t="shared" si="0"/>
        <v>GEN&amp;IT1.4</v>
      </c>
      <c r="D31" s="59">
        <v>44920</v>
      </c>
      <c r="E31" s="59">
        <f t="shared" si="2"/>
        <v>45818.400000000001</v>
      </c>
      <c r="F31" s="59">
        <f t="shared" si="1"/>
        <v>46276.584000000003</v>
      </c>
      <c r="G31" s="59"/>
      <c r="H31" s="59"/>
      <c r="I31" s="82"/>
      <c r="J31" s="82">
        <v>4</v>
      </c>
      <c r="K31" s="81">
        <v>104497</v>
      </c>
      <c r="L31" s="81">
        <v>106587</v>
      </c>
      <c r="M31" s="74"/>
    </row>
    <row r="32" spans="1:13" ht="12.75" hidden="1" customHeight="1" outlineLevel="1" thickBot="1" x14ac:dyDescent="0.25">
      <c r="A32" s="51" t="s">
        <v>428</v>
      </c>
      <c r="B32" s="58">
        <v>1.5</v>
      </c>
      <c r="C32" s="51" t="str">
        <f t="shared" si="0"/>
        <v>GEN&amp;IT1.5</v>
      </c>
      <c r="D32" s="59">
        <v>46070</v>
      </c>
      <c r="E32" s="59">
        <f t="shared" si="2"/>
        <v>46991.4</v>
      </c>
      <c r="F32" s="59">
        <f t="shared" si="1"/>
        <v>47461.313999999998</v>
      </c>
      <c r="G32" s="59"/>
      <c r="H32" s="59"/>
      <c r="I32" s="82"/>
      <c r="J32" s="82">
        <v>5</v>
      </c>
      <c r="K32" s="81">
        <v>107518</v>
      </c>
      <c r="L32" s="81">
        <v>109668</v>
      </c>
      <c r="M32" s="74"/>
    </row>
    <row r="33" spans="1:13" ht="12.75" hidden="1" customHeight="1" outlineLevel="1" thickBot="1" x14ac:dyDescent="0.25">
      <c r="A33" s="51" t="s">
        <v>428</v>
      </c>
      <c r="B33" s="58">
        <v>2.1</v>
      </c>
      <c r="C33" s="51" t="str">
        <f t="shared" si="0"/>
        <v>GEN&amp;IT2.1</v>
      </c>
      <c r="D33" s="59">
        <v>47288</v>
      </c>
      <c r="E33" s="59">
        <f t="shared" si="2"/>
        <v>48233.760000000002</v>
      </c>
      <c r="F33" s="59">
        <f t="shared" si="1"/>
        <v>48716.097600000001</v>
      </c>
      <c r="G33" s="59"/>
      <c r="H33" s="59"/>
      <c r="I33" s="83" t="s">
        <v>430</v>
      </c>
      <c r="J33" s="82">
        <v>1</v>
      </c>
      <c r="K33" s="81">
        <v>110912</v>
      </c>
      <c r="L33" s="81">
        <v>113130</v>
      </c>
      <c r="M33" s="74"/>
    </row>
    <row r="34" spans="1:13" ht="12.75" hidden="1" customHeight="1" outlineLevel="1" thickBot="1" x14ac:dyDescent="0.25">
      <c r="A34" s="51" t="s">
        <v>428</v>
      </c>
      <c r="B34" s="58">
        <v>2.2000000000000002</v>
      </c>
      <c r="C34" s="51" t="str">
        <f t="shared" si="0"/>
        <v>GEN&amp;IT2.2</v>
      </c>
      <c r="D34" s="59">
        <v>48482</v>
      </c>
      <c r="E34" s="59">
        <f t="shared" si="2"/>
        <v>49451.64</v>
      </c>
      <c r="F34" s="59">
        <f t="shared" si="1"/>
        <v>49946.1564</v>
      </c>
      <c r="G34" s="59"/>
      <c r="H34" s="59"/>
      <c r="I34" s="82"/>
      <c r="J34" s="82">
        <v>2</v>
      </c>
      <c r="K34" s="81">
        <v>114304</v>
      </c>
      <c r="L34" s="81">
        <v>116590</v>
      </c>
    </row>
    <row r="35" spans="1:13" ht="12.75" hidden="1" customHeight="1" outlineLevel="1" thickBot="1" x14ac:dyDescent="0.25">
      <c r="A35" s="51" t="s">
        <v>428</v>
      </c>
      <c r="B35" s="58">
        <v>3.1</v>
      </c>
      <c r="C35" s="51" t="str">
        <f t="shared" ref="C35:C66" si="3">CONCATENATE(A35,B35)</f>
        <v>GEN&amp;IT3.1</v>
      </c>
      <c r="D35" s="59">
        <v>49930</v>
      </c>
      <c r="E35" s="59">
        <f t="shared" si="2"/>
        <v>50928.6</v>
      </c>
      <c r="F35" s="59">
        <f t="shared" ref="F35:F66" si="4">E35*1.01</f>
        <v>51437.885999999999</v>
      </c>
      <c r="G35" s="59"/>
      <c r="H35" s="59"/>
      <c r="I35" s="82"/>
      <c r="J35" s="82">
        <v>3</v>
      </c>
      <c r="K35" s="81">
        <v>117699</v>
      </c>
      <c r="L35" s="81">
        <v>120053</v>
      </c>
    </row>
    <row r="36" spans="1:13" ht="12.75" hidden="1" customHeight="1" outlineLevel="1" x14ac:dyDescent="0.2">
      <c r="A36" s="51" t="s">
        <v>428</v>
      </c>
      <c r="B36" s="58">
        <v>3.2</v>
      </c>
      <c r="C36" s="51" t="str">
        <f t="shared" si="3"/>
        <v>GEN&amp;IT3.2</v>
      </c>
      <c r="D36" s="59">
        <v>51378</v>
      </c>
      <c r="E36" s="59">
        <f t="shared" si="2"/>
        <v>52405.56</v>
      </c>
      <c r="F36" s="59">
        <f t="shared" si="4"/>
        <v>52929.615599999997</v>
      </c>
      <c r="G36" s="59"/>
      <c r="H36" s="59"/>
      <c r="J36" s="58"/>
    </row>
    <row r="37" spans="1:13" ht="12.75" hidden="1" customHeight="1" outlineLevel="1" x14ac:dyDescent="0.2">
      <c r="A37" s="51" t="s">
        <v>428</v>
      </c>
      <c r="B37" s="58">
        <v>3.3</v>
      </c>
      <c r="C37" s="51" t="str">
        <f t="shared" si="3"/>
        <v>GEN&amp;IT3.3</v>
      </c>
      <c r="D37" s="59">
        <v>52824</v>
      </c>
      <c r="E37" s="59">
        <f t="shared" si="2"/>
        <v>53880.480000000003</v>
      </c>
      <c r="F37" s="59">
        <f t="shared" si="4"/>
        <v>54419.284800000001</v>
      </c>
      <c r="G37" s="59"/>
      <c r="H37" s="59"/>
      <c r="J37" s="58"/>
    </row>
    <row r="38" spans="1:13" ht="12.75" hidden="1" customHeight="1" outlineLevel="1" x14ac:dyDescent="0.2">
      <c r="A38" s="51" t="s">
        <v>428</v>
      </c>
      <c r="B38" s="58">
        <v>3.4</v>
      </c>
      <c r="C38" s="51" t="str">
        <f t="shared" si="3"/>
        <v>GEN&amp;IT3.4</v>
      </c>
      <c r="D38" s="59">
        <v>54271</v>
      </c>
      <c r="E38" s="59">
        <f t="shared" si="2"/>
        <v>55356.42</v>
      </c>
      <c r="F38" s="59">
        <f t="shared" si="4"/>
        <v>55909.984199999999</v>
      </c>
      <c r="G38" s="59"/>
      <c r="H38" s="59"/>
      <c r="J38" s="58"/>
    </row>
    <row r="39" spans="1:13" ht="12.75" hidden="1" customHeight="1" outlineLevel="1" x14ac:dyDescent="0.2">
      <c r="A39" s="51" t="s">
        <v>428</v>
      </c>
      <c r="B39" s="58">
        <v>3.5</v>
      </c>
      <c r="C39" s="51" t="str">
        <f t="shared" si="3"/>
        <v>GEN&amp;IT3.5</v>
      </c>
      <c r="D39" s="59">
        <v>55716</v>
      </c>
      <c r="E39" s="59">
        <f t="shared" si="2"/>
        <v>56830.32</v>
      </c>
      <c r="F39" s="59">
        <f t="shared" si="4"/>
        <v>57398.623200000002</v>
      </c>
      <c r="G39" s="59"/>
      <c r="H39" s="59"/>
      <c r="J39" s="58"/>
    </row>
    <row r="40" spans="1:13" ht="12.75" hidden="1" customHeight="1" outlineLevel="1" x14ac:dyDescent="0.2">
      <c r="A40" s="51" t="s">
        <v>428</v>
      </c>
      <c r="B40" s="58">
        <v>4.0999999999999996</v>
      </c>
      <c r="C40" s="51" t="str">
        <f t="shared" si="3"/>
        <v>GEN&amp;IT4.1</v>
      </c>
      <c r="D40" s="59">
        <v>57292</v>
      </c>
      <c r="E40" s="59">
        <f t="shared" si="2"/>
        <v>58437.840000000004</v>
      </c>
      <c r="F40" s="59">
        <f t="shared" si="4"/>
        <v>59022.218400000005</v>
      </c>
      <c r="G40" s="59"/>
      <c r="H40" s="59"/>
      <c r="J40" s="58"/>
    </row>
    <row r="41" spans="1:13" ht="12.75" hidden="1" customHeight="1" outlineLevel="1" x14ac:dyDescent="0.2">
      <c r="A41" s="51" t="s">
        <v>428</v>
      </c>
      <c r="B41" s="58">
        <v>4.2</v>
      </c>
      <c r="C41" s="51" t="str">
        <f t="shared" si="3"/>
        <v>GEN&amp;IT4.2</v>
      </c>
      <c r="D41" s="59">
        <v>58863</v>
      </c>
      <c r="E41" s="59">
        <f t="shared" si="2"/>
        <v>60040.26</v>
      </c>
      <c r="F41" s="59">
        <f t="shared" si="4"/>
        <v>60640.662600000003</v>
      </c>
      <c r="G41" s="59"/>
      <c r="H41" s="59"/>
      <c r="J41" s="58"/>
    </row>
    <row r="42" spans="1:13" ht="12.75" hidden="1" customHeight="1" outlineLevel="1" x14ac:dyDescent="0.2">
      <c r="A42" s="51" t="s">
        <v>428</v>
      </c>
      <c r="B42" s="58">
        <v>4.3</v>
      </c>
      <c r="C42" s="51" t="str">
        <f t="shared" si="3"/>
        <v>GEN&amp;IT4.3</v>
      </c>
      <c r="D42" s="59">
        <v>60437</v>
      </c>
      <c r="E42" s="59">
        <f t="shared" si="2"/>
        <v>61645.74</v>
      </c>
      <c r="F42" s="59">
        <f t="shared" si="4"/>
        <v>62262.197399999997</v>
      </c>
      <c r="G42" s="59"/>
      <c r="H42" s="59"/>
      <c r="J42" s="58"/>
    </row>
    <row r="43" spans="1:13" ht="12.75" hidden="1" customHeight="1" outlineLevel="1" x14ac:dyDescent="0.2">
      <c r="A43" s="51" t="s">
        <v>428</v>
      </c>
      <c r="B43" s="58">
        <v>5.0999999999999996</v>
      </c>
      <c r="C43" s="51" t="str">
        <f t="shared" si="3"/>
        <v>GEN&amp;IT5.1</v>
      </c>
      <c r="D43" s="59">
        <v>62492</v>
      </c>
      <c r="E43" s="59">
        <f t="shared" si="2"/>
        <v>63741.840000000004</v>
      </c>
      <c r="F43" s="59">
        <f t="shared" si="4"/>
        <v>64379.258400000006</v>
      </c>
      <c r="G43" s="59"/>
      <c r="H43" s="59"/>
      <c r="J43" s="58"/>
    </row>
    <row r="44" spans="1:13" ht="12.75" hidden="1" customHeight="1" outlineLevel="1" x14ac:dyDescent="0.2">
      <c r="A44" s="51" t="s">
        <v>428</v>
      </c>
      <c r="B44" s="58">
        <v>5.2</v>
      </c>
      <c r="C44" s="51" t="str">
        <f t="shared" si="3"/>
        <v>GEN&amp;IT5.2</v>
      </c>
      <c r="D44" s="59">
        <v>64545</v>
      </c>
      <c r="E44" s="59">
        <f t="shared" si="2"/>
        <v>65835.899999999994</v>
      </c>
      <c r="F44" s="59">
        <f t="shared" si="4"/>
        <v>66494.258999999991</v>
      </c>
      <c r="G44" s="59"/>
      <c r="H44" s="59"/>
      <c r="J44" s="58"/>
    </row>
    <row r="45" spans="1:13" ht="12.75" hidden="1" customHeight="1" outlineLevel="1" x14ac:dyDescent="0.2">
      <c r="A45" s="51" t="s">
        <v>428</v>
      </c>
      <c r="B45" s="58">
        <v>5.3</v>
      </c>
      <c r="C45" s="51" t="str">
        <f t="shared" si="3"/>
        <v>GEN&amp;IT5.3</v>
      </c>
      <c r="D45" s="59">
        <v>66601</v>
      </c>
      <c r="E45" s="59">
        <f t="shared" si="2"/>
        <v>67933.02</v>
      </c>
      <c r="F45" s="59">
        <f t="shared" si="4"/>
        <v>68612.350200000001</v>
      </c>
      <c r="G45" s="59"/>
      <c r="H45" s="59"/>
      <c r="J45" s="58"/>
    </row>
    <row r="46" spans="1:13" ht="12.75" hidden="1" customHeight="1" outlineLevel="1" x14ac:dyDescent="0.2">
      <c r="A46" s="51" t="s">
        <v>428</v>
      </c>
      <c r="B46" s="58">
        <v>5.4</v>
      </c>
      <c r="C46" s="51" t="str">
        <f t="shared" si="3"/>
        <v>GEN&amp;IT5.4</v>
      </c>
      <c r="D46" s="59">
        <v>68654</v>
      </c>
      <c r="E46" s="59">
        <f t="shared" si="2"/>
        <v>70027.08</v>
      </c>
      <c r="F46" s="59">
        <f t="shared" si="4"/>
        <v>70727.3508</v>
      </c>
      <c r="G46" s="59"/>
      <c r="H46" s="59"/>
      <c r="J46" s="58"/>
    </row>
    <row r="47" spans="1:13" ht="12.75" hidden="1" customHeight="1" outlineLevel="1" x14ac:dyDescent="0.2">
      <c r="A47" s="51" t="s">
        <v>428</v>
      </c>
      <c r="B47" s="58">
        <v>5.5</v>
      </c>
      <c r="C47" s="51" t="str">
        <f t="shared" si="3"/>
        <v>GEN&amp;IT5.5</v>
      </c>
      <c r="D47" s="59">
        <v>70712</v>
      </c>
      <c r="E47" s="59">
        <f t="shared" si="2"/>
        <v>72126.240000000005</v>
      </c>
      <c r="F47" s="59">
        <f t="shared" si="4"/>
        <v>72847.502400000012</v>
      </c>
      <c r="G47" s="59"/>
      <c r="H47" s="59"/>
      <c r="J47" s="58"/>
    </row>
    <row r="48" spans="1:13" ht="12.75" hidden="1" customHeight="1" outlineLevel="1" x14ac:dyDescent="0.2">
      <c r="A48" s="51" t="s">
        <v>428</v>
      </c>
      <c r="B48" s="58">
        <v>6.1</v>
      </c>
      <c r="C48" s="51" t="str">
        <f t="shared" si="3"/>
        <v>GEN&amp;IT6.1</v>
      </c>
      <c r="D48" s="59">
        <v>73164</v>
      </c>
      <c r="E48" s="59">
        <f t="shared" si="2"/>
        <v>74627.28</v>
      </c>
      <c r="F48" s="59">
        <f t="shared" si="4"/>
        <v>75373.552800000005</v>
      </c>
      <c r="G48" s="59"/>
      <c r="H48" s="59"/>
      <c r="J48" s="58"/>
    </row>
    <row r="49" spans="1:30" ht="12.75" hidden="1" customHeight="1" outlineLevel="1" x14ac:dyDescent="0.2">
      <c r="A49" s="51" t="s">
        <v>428</v>
      </c>
      <c r="B49" s="58">
        <v>6.2</v>
      </c>
      <c r="C49" s="51" t="str">
        <f t="shared" si="3"/>
        <v>GEN&amp;IT6.2</v>
      </c>
      <c r="D49" s="59">
        <v>75591</v>
      </c>
      <c r="E49" s="59">
        <f t="shared" si="2"/>
        <v>77102.820000000007</v>
      </c>
      <c r="F49" s="59">
        <f t="shared" si="4"/>
        <v>77873.848200000008</v>
      </c>
      <c r="G49" s="59"/>
      <c r="H49" s="59"/>
      <c r="J49" s="58"/>
    </row>
    <row r="50" spans="1:30" ht="12.75" hidden="1" customHeight="1" outlineLevel="1" x14ac:dyDescent="0.2">
      <c r="A50" s="51" t="s">
        <v>428</v>
      </c>
      <c r="B50" s="58">
        <v>6.3</v>
      </c>
      <c r="C50" s="51" t="str">
        <f t="shared" si="3"/>
        <v>GEN&amp;IT6.3</v>
      </c>
      <c r="D50" s="59">
        <v>78049</v>
      </c>
      <c r="E50" s="59">
        <f t="shared" si="2"/>
        <v>79609.98</v>
      </c>
      <c r="F50" s="59">
        <f t="shared" si="4"/>
        <v>80406.079799999992</v>
      </c>
      <c r="G50" s="59"/>
      <c r="H50" s="59"/>
      <c r="J50" s="58"/>
    </row>
    <row r="51" spans="1:30" ht="12.75" hidden="1" customHeight="1" outlineLevel="1" x14ac:dyDescent="0.2">
      <c r="A51" s="51" t="s">
        <v>428</v>
      </c>
      <c r="B51" s="58">
        <v>7.1</v>
      </c>
      <c r="C51" s="51" t="str">
        <f t="shared" si="3"/>
        <v>GEN&amp;IT7.1</v>
      </c>
      <c r="D51" s="59">
        <v>80249</v>
      </c>
      <c r="E51" s="59">
        <f t="shared" si="2"/>
        <v>81853.98</v>
      </c>
      <c r="F51" s="59">
        <f t="shared" si="4"/>
        <v>82672.519799999995</v>
      </c>
      <c r="G51" s="59"/>
      <c r="H51" s="59"/>
      <c r="J51" s="58"/>
    </row>
    <row r="52" spans="1:30" ht="12.75" hidden="1" customHeight="1" outlineLevel="1" x14ac:dyDescent="0.2">
      <c r="A52" s="51" t="s">
        <v>428</v>
      </c>
      <c r="B52" s="58">
        <v>7.2</v>
      </c>
      <c r="C52" s="51" t="str">
        <f t="shared" si="3"/>
        <v>GEN&amp;IT7.2</v>
      </c>
      <c r="D52" s="59">
        <v>82452</v>
      </c>
      <c r="E52" s="59">
        <f t="shared" si="2"/>
        <v>84101.040000000008</v>
      </c>
      <c r="F52" s="59">
        <f t="shared" si="4"/>
        <v>84942.050400000007</v>
      </c>
      <c r="G52" s="59"/>
      <c r="H52" s="59"/>
      <c r="J52" s="58"/>
    </row>
    <row r="53" spans="1:30" ht="12.75" hidden="1" customHeight="1" outlineLevel="1" x14ac:dyDescent="0.2">
      <c r="A53" s="51" t="s">
        <v>428</v>
      </c>
      <c r="B53" s="58">
        <v>7.3</v>
      </c>
      <c r="C53" s="51" t="str">
        <f t="shared" si="3"/>
        <v>GEN&amp;IT7.3</v>
      </c>
      <c r="D53" s="59">
        <v>84653</v>
      </c>
      <c r="E53" s="59">
        <f t="shared" si="2"/>
        <v>86346.06</v>
      </c>
      <c r="F53" s="59">
        <f t="shared" si="4"/>
        <v>87209.520600000003</v>
      </c>
      <c r="G53" s="59"/>
      <c r="H53" s="59"/>
      <c r="J53" s="58"/>
    </row>
    <row r="54" spans="1:30" ht="12.75" hidden="1" customHeight="1" outlineLevel="1" x14ac:dyDescent="0.2">
      <c r="A54" s="51" t="s">
        <v>428</v>
      </c>
      <c r="B54" s="58">
        <v>7.4</v>
      </c>
      <c r="C54" s="51" t="str">
        <f t="shared" si="3"/>
        <v>GEN&amp;IT7.4</v>
      </c>
      <c r="D54" s="59">
        <v>86854</v>
      </c>
      <c r="E54" s="59">
        <f t="shared" si="2"/>
        <v>88591.08</v>
      </c>
      <c r="F54" s="59">
        <f t="shared" si="4"/>
        <v>89476.9908</v>
      </c>
      <c r="G54" s="59"/>
      <c r="H54" s="59"/>
      <c r="J54" s="58"/>
    </row>
    <row r="55" spans="1:30" ht="12.75" hidden="1" customHeight="1" outlineLevel="1" x14ac:dyDescent="0.2">
      <c r="A55" s="51" t="s">
        <v>428</v>
      </c>
      <c r="B55" s="58">
        <v>8.1</v>
      </c>
      <c r="C55" s="51" t="str">
        <f t="shared" si="3"/>
        <v>GEN&amp;IT8.1</v>
      </c>
      <c r="D55" s="59">
        <v>89707</v>
      </c>
      <c r="E55" s="59">
        <f t="shared" si="2"/>
        <v>91501.14</v>
      </c>
      <c r="F55" s="59">
        <f t="shared" si="4"/>
        <v>92416.151400000002</v>
      </c>
      <c r="G55" s="59"/>
      <c r="H55" s="59"/>
      <c r="J55" s="58"/>
    </row>
    <row r="56" spans="1:30" ht="12.75" hidden="1" customHeight="1" outlineLevel="1" x14ac:dyDescent="0.2">
      <c r="A56" s="51" t="s">
        <v>428</v>
      </c>
      <c r="B56" s="58">
        <v>8.1999999999999993</v>
      </c>
      <c r="C56" s="51" t="str">
        <f t="shared" si="3"/>
        <v>GEN&amp;IT8.2</v>
      </c>
      <c r="D56" s="59">
        <v>92541</v>
      </c>
      <c r="E56" s="59">
        <f t="shared" si="2"/>
        <v>94391.82</v>
      </c>
      <c r="F56" s="59">
        <f t="shared" si="4"/>
        <v>95335.738200000007</v>
      </c>
      <c r="G56" s="59"/>
      <c r="H56" s="59"/>
      <c r="J56" s="58"/>
    </row>
    <row r="57" spans="1:30" ht="12.75" hidden="1" customHeight="1" outlineLevel="1" x14ac:dyDescent="0.2">
      <c r="A57" s="51" t="s">
        <v>428</v>
      </c>
      <c r="B57" s="58">
        <v>8.3000000000000007</v>
      </c>
      <c r="C57" s="51" t="str">
        <f t="shared" si="3"/>
        <v>GEN&amp;IT8.3</v>
      </c>
      <c r="D57" s="59">
        <v>95390</v>
      </c>
      <c r="E57" s="59">
        <f t="shared" si="2"/>
        <v>97297.8</v>
      </c>
      <c r="F57" s="59">
        <f t="shared" si="4"/>
        <v>98270.778000000006</v>
      </c>
      <c r="G57" s="59"/>
      <c r="H57" s="59"/>
      <c r="J57" s="58"/>
    </row>
    <row r="58" spans="1:30" ht="12.75" hidden="1" customHeight="1" outlineLevel="1" x14ac:dyDescent="0.2">
      <c r="A58" s="51" t="s">
        <v>428</v>
      </c>
      <c r="B58" s="58">
        <v>8.4</v>
      </c>
      <c r="C58" s="51" t="str">
        <f t="shared" si="3"/>
        <v>GEN&amp;IT8.4</v>
      </c>
      <c r="D58" s="59">
        <v>98222</v>
      </c>
      <c r="E58" s="59">
        <f t="shared" si="2"/>
        <v>100186.44</v>
      </c>
      <c r="F58" s="59">
        <f t="shared" si="4"/>
        <v>101188.30440000001</v>
      </c>
      <c r="G58" s="59"/>
      <c r="H58" s="59"/>
      <c r="J58" s="58"/>
      <c r="AD58" s="73"/>
    </row>
    <row r="59" spans="1:30" ht="12.75" hidden="1" customHeight="1" outlineLevel="1" x14ac:dyDescent="0.2">
      <c r="A59" s="51" t="s">
        <v>428</v>
      </c>
      <c r="B59" s="58">
        <v>8.5</v>
      </c>
      <c r="C59" s="51" t="str">
        <f t="shared" si="3"/>
        <v>GEN&amp;IT8.5</v>
      </c>
      <c r="D59" s="59">
        <v>101074</v>
      </c>
      <c r="E59" s="59">
        <f t="shared" si="2"/>
        <v>103095.48</v>
      </c>
      <c r="F59" s="59">
        <f t="shared" si="4"/>
        <v>104126.4348</v>
      </c>
      <c r="G59" s="59"/>
      <c r="H59" s="59"/>
      <c r="I59" s="58"/>
      <c r="J59" s="58"/>
      <c r="K59" s="58"/>
      <c r="L59" s="58"/>
      <c r="M59" s="58"/>
      <c r="N59" s="58"/>
      <c r="O59" s="58"/>
      <c r="P59" s="58"/>
      <c r="Q59" s="58"/>
      <c r="R59" s="58"/>
      <c r="S59" s="58"/>
      <c r="T59" s="58"/>
      <c r="U59" s="58"/>
      <c r="V59" s="58"/>
      <c r="W59" s="58"/>
      <c r="X59" s="58"/>
      <c r="Y59" s="58"/>
      <c r="Z59" s="58"/>
      <c r="AA59" s="58"/>
      <c r="AD59" s="73"/>
    </row>
    <row r="60" spans="1:30" ht="12.75" hidden="1" customHeight="1" outlineLevel="1" x14ac:dyDescent="0.2">
      <c r="A60" s="51" t="s">
        <v>428</v>
      </c>
      <c r="B60" s="58">
        <v>9.1</v>
      </c>
      <c r="C60" s="51" t="str">
        <f t="shared" si="3"/>
        <v>GEN&amp;IT9.1</v>
      </c>
      <c r="D60" s="59">
        <v>104260</v>
      </c>
      <c r="E60" s="59">
        <f t="shared" ref="E60:E91" si="5">D60*1.02</f>
        <v>106345.2</v>
      </c>
      <c r="F60" s="59">
        <f t="shared" si="4"/>
        <v>107408.652</v>
      </c>
      <c r="G60" s="59"/>
      <c r="H60" s="59"/>
      <c r="I60" s="58"/>
      <c r="J60" s="58"/>
      <c r="K60" s="58"/>
      <c r="L60" s="58"/>
      <c r="M60" s="58"/>
      <c r="N60" s="58"/>
      <c r="O60" s="58"/>
      <c r="P60" s="58"/>
      <c r="Q60" s="58"/>
      <c r="R60" s="58"/>
      <c r="S60" s="58"/>
      <c r="T60" s="58"/>
      <c r="U60" s="58"/>
      <c r="V60" s="58"/>
      <c r="W60" s="58"/>
      <c r="X60" s="58"/>
      <c r="Y60" s="58"/>
      <c r="Z60" s="58"/>
      <c r="AA60" s="58"/>
      <c r="AD60" s="73"/>
    </row>
    <row r="61" spans="1:30" ht="12.75" hidden="1" customHeight="1" outlineLevel="1" x14ac:dyDescent="0.2">
      <c r="A61" s="51" t="s">
        <v>428</v>
      </c>
      <c r="B61" s="58">
        <v>9.1999999999999993</v>
      </c>
      <c r="C61" s="51" t="str">
        <f t="shared" si="3"/>
        <v>GEN&amp;IT9.2</v>
      </c>
      <c r="D61" s="59">
        <v>107448</v>
      </c>
      <c r="E61" s="59">
        <f t="shared" si="5"/>
        <v>109596.96</v>
      </c>
      <c r="F61" s="59">
        <f t="shared" si="4"/>
        <v>110692.9296</v>
      </c>
      <c r="G61" s="59"/>
      <c r="H61" s="59"/>
      <c r="I61" s="58"/>
      <c r="J61" s="58"/>
      <c r="K61" s="58"/>
      <c r="L61" s="58"/>
      <c r="M61" s="58"/>
      <c r="N61" s="58"/>
      <c r="O61" s="58"/>
      <c r="P61" s="58"/>
      <c r="Q61" s="58"/>
      <c r="R61" s="58"/>
      <c r="S61" s="58"/>
      <c r="T61" s="58"/>
      <c r="U61" s="58"/>
      <c r="V61" s="58"/>
      <c r="W61" s="58"/>
      <c r="X61" s="58"/>
      <c r="Y61" s="58"/>
      <c r="Z61" s="58"/>
      <c r="AA61" s="58"/>
      <c r="AD61" s="73"/>
    </row>
    <row r="62" spans="1:30" ht="12.75" hidden="1" customHeight="1" outlineLevel="1" x14ac:dyDescent="0.2">
      <c r="A62" s="51" t="s">
        <v>428</v>
      </c>
      <c r="B62" s="58">
        <v>9.3000000000000007</v>
      </c>
      <c r="C62" s="51" t="str">
        <f t="shared" si="3"/>
        <v>GEN&amp;IT9.3</v>
      </c>
      <c r="D62" s="59">
        <v>110631</v>
      </c>
      <c r="E62" s="59">
        <f t="shared" si="5"/>
        <v>112843.62</v>
      </c>
      <c r="F62" s="59">
        <f t="shared" si="4"/>
        <v>113972.05619999999</v>
      </c>
      <c r="G62" s="59"/>
      <c r="H62" s="59"/>
      <c r="I62" s="58"/>
      <c r="J62" s="58"/>
      <c r="K62" s="58"/>
      <c r="L62" s="58"/>
      <c r="M62" s="58"/>
      <c r="N62" s="58"/>
      <c r="O62" s="58"/>
      <c r="P62" s="58"/>
      <c r="Q62" s="58"/>
      <c r="R62" s="58"/>
      <c r="S62" s="58"/>
      <c r="T62" s="58"/>
      <c r="U62" s="58"/>
      <c r="V62" s="58"/>
      <c r="W62" s="58"/>
      <c r="X62" s="58"/>
      <c r="Y62" s="58"/>
      <c r="Z62" s="58"/>
      <c r="AA62" s="58"/>
      <c r="AD62" s="73"/>
    </row>
    <row r="63" spans="1:30" ht="12.75" hidden="1" customHeight="1" outlineLevel="1" x14ac:dyDescent="0.2">
      <c r="A63" s="51" t="s">
        <v>429</v>
      </c>
      <c r="B63" s="58">
        <v>1.1000000000000001</v>
      </c>
      <c r="C63" s="51" t="str">
        <f t="shared" si="3"/>
        <v>GEN38HR1.1</v>
      </c>
      <c r="D63" s="59">
        <v>44965</v>
      </c>
      <c r="E63" s="59">
        <f t="shared" si="5"/>
        <v>45864.3</v>
      </c>
      <c r="F63" s="59">
        <f t="shared" si="4"/>
        <v>46322.943000000007</v>
      </c>
      <c r="G63" s="59"/>
      <c r="H63" s="59"/>
      <c r="I63" s="58"/>
      <c r="J63" s="58"/>
      <c r="K63" s="58"/>
      <c r="L63" s="58"/>
      <c r="M63" s="58"/>
      <c r="N63" s="58"/>
      <c r="O63" s="58"/>
      <c r="P63" s="58"/>
      <c r="Q63" s="58"/>
      <c r="R63" s="58"/>
      <c r="S63" s="58"/>
      <c r="T63" s="58"/>
      <c r="U63" s="58"/>
      <c r="V63" s="58"/>
      <c r="W63" s="58"/>
      <c r="X63" s="58"/>
      <c r="Y63" s="58"/>
      <c r="Z63" s="58"/>
      <c r="AA63" s="58"/>
      <c r="AD63" s="73"/>
    </row>
    <row r="64" spans="1:30" ht="12.75" hidden="1" customHeight="1" outlineLevel="1" x14ac:dyDescent="0.2">
      <c r="A64" s="51" t="s">
        <v>429</v>
      </c>
      <c r="B64" s="58">
        <v>1.2</v>
      </c>
      <c r="C64" s="51" t="str">
        <f t="shared" si="3"/>
        <v>GEN38HR1.2</v>
      </c>
      <c r="D64" s="59">
        <v>46199</v>
      </c>
      <c r="E64" s="59">
        <f t="shared" si="5"/>
        <v>47122.98</v>
      </c>
      <c r="F64" s="59">
        <f t="shared" si="4"/>
        <v>47594.209800000004</v>
      </c>
      <c r="G64" s="59"/>
      <c r="H64" s="59"/>
      <c r="I64" s="58"/>
      <c r="J64" s="58"/>
      <c r="K64" s="58"/>
      <c r="L64" s="58"/>
      <c r="M64" s="58"/>
      <c r="N64" s="58"/>
      <c r="O64" s="58"/>
      <c r="P64" s="58"/>
      <c r="Q64" s="58"/>
      <c r="R64" s="58"/>
      <c r="S64" s="58"/>
      <c r="T64" s="58"/>
      <c r="U64" s="58"/>
      <c r="V64" s="58"/>
      <c r="W64" s="58"/>
      <c r="X64" s="58"/>
      <c r="Y64" s="58"/>
      <c r="Z64" s="58"/>
      <c r="AA64" s="58"/>
      <c r="AD64" s="73"/>
    </row>
    <row r="65" spans="1:30" ht="12.75" hidden="1" customHeight="1" outlineLevel="1" x14ac:dyDescent="0.2">
      <c r="A65" s="51" t="s">
        <v>429</v>
      </c>
      <c r="B65" s="58">
        <v>1.3</v>
      </c>
      <c r="C65" s="51" t="str">
        <f t="shared" si="3"/>
        <v>GEN38HR1.3</v>
      </c>
      <c r="D65" s="59">
        <v>47454</v>
      </c>
      <c r="E65" s="59">
        <f t="shared" si="5"/>
        <v>48403.08</v>
      </c>
      <c r="F65" s="59">
        <f t="shared" si="4"/>
        <v>48887.110800000002</v>
      </c>
      <c r="G65" s="59"/>
      <c r="H65" s="59"/>
      <c r="I65" s="58"/>
      <c r="J65" s="58"/>
      <c r="K65" s="58"/>
      <c r="L65" s="58"/>
      <c r="M65" s="58"/>
      <c r="N65" s="58"/>
      <c r="O65" s="58"/>
      <c r="P65" s="58"/>
      <c r="Q65" s="58"/>
      <c r="R65" s="58"/>
      <c r="S65" s="58"/>
      <c r="T65" s="58"/>
      <c r="U65" s="58"/>
      <c r="V65" s="58"/>
      <c r="W65" s="58"/>
      <c r="X65" s="58"/>
      <c r="Y65" s="58"/>
      <c r="Z65" s="58"/>
      <c r="AA65" s="58"/>
      <c r="AD65" s="73"/>
    </row>
    <row r="66" spans="1:30" ht="12.75" hidden="1" customHeight="1" outlineLevel="1" x14ac:dyDescent="0.2">
      <c r="A66" s="51" t="s">
        <v>429</v>
      </c>
      <c r="B66" s="58">
        <v>1.4</v>
      </c>
      <c r="C66" s="51" t="str">
        <f t="shared" si="3"/>
        <v>GEN38HR1.4</v>
      </c>
      <c r="D66" s="59">
        <v>48713</v>
      </c>
      <c r="E66" s="59">
        <f t="shared" si="5"/>
        <v>49687.26</v>
      </c>
      <c r="F66" s="59">
        <f t="shared" si="4"/>
        <v>50184.132600000004</v>
      </c>
      <c r="G66" s="59"/>
      <c r="H66" s="59"/>
      <c r="I66" s="58"/>
      <c r="J66" s="58"/>
      <c r="K66" s="58"/>
      <c r="L66" s="58"/>
      <c r="M66" s="58"/>
      <c r="N66" s="58"/>
      <c r="O66" s="58"/>
      <c r="P66" s="58"/>
      <c r="Q66" s="58"/>
      <c r="R66" s="58"/>
      <c r="S66" s="58"/>
      <c r="T66" s="58"/>
      <c r="U66" s="58"/>
      <c r="V66" s="58"/>
      <c r="W66" s="58"/>
      <c r="X66" s="58"/>
      <c r="Y66" s="58"/>
      <c r="Z66" s="58"/>
      <c r="AA66" s="58"/>
      <c r="AD66" s="73"/>
    </row>
    <row r="67" spans="1:30" ht="12.75" hidden="1" customHeight="1" outlineLevel="1" x14ac:dyDescent="0.2">
      <c r="A67" s="51" t="s">
        <v>429</v>
      </c>
      <c r="B67" s="58">
        <v>1.5</v>
      </c>
      <c r="C67" s="51" t="str">
        <f t="shared" ref="C67:C97" si="6">CONCATENATE(A67,B67)</f>
        <v>GEN38HR1.5</v>
      </c>
      <c r="D67" s="59">
        <v>49972</v>
      </c>
      <c r="E67" s="59">
        <f t="shared" si="5"/>
        <v>50971.44</v>
      </c>
      <c r="F67" s="59">
        <f t="shared" ref="F67:F97" si="7">E67*1.01</f>
        <v>51481.154399999999</v>
      </c>
      <c r="G67" s="59"/>
      <c r="H67" s="59"/>
      <c r="I67" s="58"/>
      <c r="J67" s="58"/>
      <c r="K67" s="58"/>
      <c r="L67" s="58"/>
      <c r="M67" s="58"/>
      <c r="N67" s="58"/>
      <c r="O67" s="58"/>
      <c r="P67" s="58"/>
      <c r="Q67" s="58"/>
      <c r="R67" s="58"/>
      <c r="S67" s="58"/>
      <c r="T67" s="58"/>
      <c r="U67" s="58"/>
      <c r="V67" s="58"/>
      <c r="W67" s="58"/>
      <c r="X67" s="58"/>
      <c r="Y67" s="58"/>
      <c r="Z67" s="58"/>
      <c r="AA67" s="58"/>
      <c r="AD67" s="73"/>
    </row>
    <row r="68" spans="1:30" ht="12.75" hidden="1" customHeight="1" outlineLevel="1" x14ac:dyDescent="0.2">
      <c r="A68" s="51" t="s">
        <v>429</v>
      </c>
      <c r="B68" s="58">
        <v>2.1</v>
      </c>
      <c r="C68" s="51" t="str">
        <f t="shared" si="6"/>
        <v>GEN38HR2.1</v>
      </c>
      <c r="D68" s="59">
        <v>51296</v>
      </c>
      <c r="E68" s="59">
        <f t="shared" si="5"/>
        <v>52321.919999999998</v>
      </c>
      <c r="F68" s="59">
        <f t="shared" si="7"/>
        <v>52845.139199999998</v>
      </c>
      <c r="G68" s="59"/>
      <c r="H68" s="59"/>
      <c r="I68" s="58"/>
      <c r="J68" s="58"/>
      <c r="K68" s="58"/>
      <c r="L68" s="58"/>
      <c r="M68" s="58"/>
      <c r="N68" s="58"/>
      <c r="O68" s="58"/>
      <c r="P68" s="58"/>
      <c r="Q68" s="58"/>
      <c r="R68" s="58"/>
      <c r="S68" s="58"/>
      <c r="T68" s="58"/>
      <c r="U68" s="58"/>
      <c r="V68" s="58"/>
      <c r="W68" s="58"/>
      <c r="X68" s="58"/>
      <c r="Y68" s="58"/>
      <c r="Z68" s="58"/>
      <c r="AA68" s="58"/>
      <c r="AD68" s="73"/>
    </row>
    <row r="69" spans="1:30" ht="12.75" hidden="1" customHeight="1" outlineLevel="1" x14ac:dyDescent="0.2">
      <c r="A69" s="51" t="s">
        <v>429</v>
      </c>
      <c r="B69" s="58">
        <v>2.2000000000000002</v>
      </c>
      <c r="C69" s="51" t="str">
        <f t="shared" si="6"/>
        <v>GEN38HR2.2</v>
      </c>
      <c r="D69" s="59">
        <v>52574</v>
      </c>
      <c r="E69" s="59">
        <f t="shared" si="5"/>
        <v>53625.48</v>
      </c>
      <c r="F69" s="59">
        <f t="shared" si="7"/>
        <v>54161.734800000006</v>
      </c>
      <c r="G69" s="59"/>
      <c r="H69" s="59"/>
      <c r="I69" s="58"/>
      <c r="J69" s="58"/>
      <c r="K69" s="58"/>
      <c r="L69" s="58"/>
      <c r="M69" s="58"/>
      <c r="N69" s="58"/>
      <c r="O69" s="58"/>
      <c r="P69" s="58"/>
      <c r="Q69" s="58"/>
      <c r="R69" s="58"/>
      <c r="S69" s="58"/>
      <c r="T69" s="58"/>
      <c r="U69" s="58"/>
      <c r="V69" s="58"/>
      <c r="W69" s="58"/>
      <c r="X69" s="58"/>
      <c r="Y69" s="58"/>
      <c r="Z69" s="58"/>
      <c r="AA69" s="58"/>
      <c r="AD69" s="73"/>
    </row>
    <row r="70" spans="1:30" ht="12.75" hidden="1" customHeight="1" outlineLevel="1" x14ac:dyDescent="0.2">
      <c r="A70" s="51" t="s">
        <v>429</v>
      </c>
      <c r="B70" s="58">
        <v>3.1</v>
      </c>
      <c r="C70" s="51" t="str">
        <f t="shared" si="6"/>
        <v>GEN38HR3.1</v>
      </c>
      <c r="D70" s="59">
        <v>54147</v>
      </c>
      <c r="E70" s="59">
        <f t="shared" si="5"/>
        <v>55229.94</v>
      </c>
      <c r="F70" s="59">
        <f t="shared" si="7"/>
        <v>55782.239400000006</v>
      </c>
      <c r="G70" s="59"/>
      <c r="H70" s="59"/>
      <c r="I70" s="58"/>
      <c r="J70" s="58"/>
      <c r="K70" s="58"/>
      <c r="L70" s="58"/>
      <c r="M70" s="58"/>
      <c r="N70" s="58"/>
      <c r="O70" s="58"/>
      <c r="P70" s="58"/>
      <c r="Q70" s="58"/>
      <c r="R70" s="58"/>
      <c r="S70" s="58"/>
      <c r="T70" s="58"/>
      <c r="U70" s="58"/>
      <c r="V70" s="58"/>
      <c r="W70" s="58"/>
      <c r="X70" s="58"/>
      <c r="Y70" s="58"/>
      <c r="Z70" s="58"/>
      <c r="AA70" s="58"/>
      <c r="AD70" s="73"/>
    </row>
    <row r="71" spans="1:30" ht="12.75" hidden="1" customHeight="1" outlineLevel="1" x14ac:dyDescent="0.2">
      <c r="A71" s="51" t="s">
        <v>429</v>
      </c>
      <c r="B71" s="58">
        <v>3.2</v>
      </c>
      <c r="C71" s="51" t="str">
        <f t="shared" si="6"/>
        <v>GEN38HR3.2</v>
      </c>
      <c r="D71" s="59">
        <v>55716</v>
      </c>
      <c r="E71" s="59">
        <f t="shared" si="5"/>
        <v>56830.32</v>
      </c>
      <c r="F71" s="59">
        <f t="shared" si="7"/>
        <v>57398.623200000002</v>
      </c>
      <c r="G71" s="59"/>
      <c r="H71" s="59"/>
      <c r="I71" s="58"/>
      <c r="J71" s="58"/>
      <c r="K71" s="58"/>
      <c r="L71" s="58"/>
      <c r="M71" s="58"/>
      <c r="N71" s="58"/>
      <c r="O71" s="58"/>
      <c r="P71" s="58"/>
      <c r="Q71" s="58"/>
      <c r="R71" s="58"/>
      <c r="S71" s="58"/>
      <c r="T71" s="58"/>
      <c r="U71" s="58"/>
      <c r="V71" s="58"/>
      <c r="W71" s="58"/>
      <c r="X71" s="58"/>
      <c r="Y71" s="58"/>
      <c r="Z71" s="58"/>
      <c r="AA71" s="58"/>
      <c r="AD71" s="73"/>
    </row>
    <row r="72" spans="1:30" ht="12.75" hidden="1" customHeight="1" outlineLevel="1" x14ac:dyDescent="0.2">
      <c r="A72" s="51" t="s">
        <v>429</v>
      </c>
      <c r="B72" s="58">
        <v>3.3</v>
      </c>
      <c r="C72" s="51" t="str">
        <f t="shared" si="6"/>
        <v>GEN38HR3.3</v>
      </c>
      <c r="D72" s="59">
        <v>57292</v>
      </c>
      <c r="E72" s="59">
        <f t="shared" si="5"/>
        <v>58437.840000000004</v>
      </c>
      <c r="F72" s="59">
        <f t="shared" si="7"/>
        <v>59022.218400000005</v>
      </c>
      <c r="G72" s="59"/>
      <c r="H72" s="59"/>
      <c r="I72" s="58"/>
      <c r="J72" s="58"/>
      <c r="K72" s="58"/>
      <c r="L72" s="58"/>
      <c r="M72" s="58"/>
      <c r="N72" s="58"/>
      <c r="O72" s="58"/>
      <c r="P72" s="58"/>
      <c r="Q72" s="58"/>
      <c r="R72" s="58"/>
      <c r="S72" s="58"/>
      <c r="T72" s="58"/>
      <c r="U72" s="58"/>
      <c r="V72" s="58"/>
      <c r="W72" s="58"/>
      <c r="X72" s="58"/>
      <c r="Y72" s="58"/>
      <c r="Z72" s="58"/>
      <c r="AA72" s="58"/>
      <c r="AD72" s="73"/>
    </row>
    <row r="73" spans="1:30" ht="12.75" hidden="1" customHeight="1" outlineLevel="1" x14ac:dyDescent="0.2">
      <c r="A73" s="51" t="s">
        <v>429</v>
      </c>
      <c r="B73" s="58">
        <v>3.4</v>
      </c>
      <c r="C73" s="51" t="str">
        <f t="shared" si="6"/>
        <v>GEN38HR3.4</v>
      </c>
      <c r="D73" s="59">
        <v>58864</v>
      </c>
      <c r="E73" s="59">
        <f t="shared" si="5"/>
        <v>60041.279999999999</v>
      </c>
      <c r="F73" s="59">
        <f t="shared" si="7"/>
        <v>60641.692799999997</v>
      </c>
      <c r="G73" s="59"/>
      <c r="H73" s="59"/>
      <c r="I73" s="58"/>
      <c r="J73" s="58"/>
      <c r="K73" s="58"/>
      <c r="L73" s="58"/>
      <c r="M73" s="58"/>
      <c r="N73" s="58"/>
      <c r="O73" s="58"/>
      <c r="P73" s="58"/>
      <c r="Q73" s="58"/>
      <c r="R73" s="58"/>
      <c r="S73" s="58"/>
      <c r="T73" s="58"/>
      <c r="U73" s="58"/>
      <c r="V73" s="58"/>
      <c r="W73" s="58"/>
      <c r="X73" s="58"/>
      <c r="Y73" s="58"/>
      <c r="Z73" s="58"/>
      <c r="AA73" s="58"/>
      <c r="AD73" s="73"/>
    </row>
    <row r="74" spans="1:30" ht="12.75" hidden="1" customHeight="1" outlineLevel="1" x14ac:dyDescent="0.2">
      <c r="A74" s="51" t="s">
        <v>429</v>
      </c>
      <c r="B74" s="58">
        <v>3.5</v>
      </c>
      <c r="C74" s="51" t="str">
        <f t="shared" si="6"/>
        <v>GEN38HR3.5</v>
      </c>
      <c r="D74" s="59">
        <v>60435</v>
      </c>
      <c r="E74" s="59">
        <f t="shared" si="5"/>
        <v>61643.700000000004</v>
      </c>
      <c r="F74" s="59">
        <f t="shared" si="7"/>
        <v>62260.137000000002</v>
      </c>
      <c r="G74" s="59"/>
      <c r="H74" s="59"/>
      <c r="I74" s="58"/>
      <c r="J74" s="58"/>
      <c r="K74" s="58"/>
      <c r="L74" s="58"/>
      <c r="M74" s="58"/>
      <c r="N74" s="58"/>
      <c r="O74" s="58"/>
      <c r="P74" s="58"/>
      <c r="Q74" s="58"/>
      <c r="R74" s="58"/>
      <c r="S74" s="58"/>
      <c r="T74" s="58"/>
      <c r="U74" s="58"/>
      <c r="V74" s="58"/>
      <c r="W74" s="58"/>
      <c r="X74" s="58"/>
      <c r="Y74" s="58"/>
      <c r="Z74" s="58"/>
      <c r="AA74" s="58"/>
      <c r="AD74" s="73"/>
    </row>
    <row r="75" spans="1:30" ht="12.75" hidden="1" customHeight="1" outlineLevel="1" x14ac:dyDescent="0.2">
      <c r="A75" s="51" t="s">
        <v>429</v>
      </c>
      <c r="B75" s="58">
        <v>4.0999999999999996</v>
      </c>
      <c r="C75" s="51" t="str">
        <f t="shared" si="6"/>
        <v>GEN38HR4.1</v>
      </c>
      <c r="D75" s="59">
        <v>62134</v>
      </c>
      <c r="E75" s="59">
        <f t="shared" si="5"/>
        <v>63376.68</v>
      </c>
      <c r="F75" s="59">
        <f t="shared" si="7"/>
        <v>64010.446799999998</v>
      </c>
      <c r="G75" s="59"/>
      <c r="H75" s="59"/>
      <c r="I75" s="58"/>
      <c r="J75" s="58"/>
      <c r="K75" s="58"/>
      <c r="L75" s="58"/>
      <c r="M75" s="58"/>
      <c r="N75" s="58"/>
      <c r="O75" s="58"/>
      <c r="P75" s="58"/>
      <c r="Q75" s="58"/>
      <c r="R75" s="58"/>
      <c r="S75" s="58"/>
      <c r="T75" s="58"/>
      <c r="U75" s="58"/>
      <c r="V75" s="58"/>
      <c r="W75" s="58"/>
      <c r="X75" s="58"/>
      <c r="Y75" s="58"/>
      <c r="Z75" s="58"/>
      <c r="AA75" s="58"/>
      <c r="AD75" s="73"/>
    </row>
    <row r="76" spans="1:30" ht="12.75" hidden="1" customHeight="1" outlineLevel="1" x14ac:dyDescent="0.2">
      <c r="A76" s="51" t="s">
        <v>429</v>
      </c>
      <c r="B76" s="58">
        <v>4.2</v>
      </c>
      <c r="C76" s="51" t="str">
        <f t="shared" si="6"/>
        <v>GEN38HR4.2</v>
      </c>
      <c r="D76" s="59">
        <v>63853</v>
      </c>
      <c r="E76" s="59">
        <f t="shared" si="5"/>
        <v>65130.06</v>
      </c>
      <c r="F76" s="59">
        <f t="shared" si="7"/>
        <v>65781.3606</v>
      </c>
      <c r="G76" s="59"/>
      <c r="H76" s="59"/>
      <c r="I76" s="58"/>
      <c r="J76" s="58"/>
      <c r="K76" s="58"/>
      <c r="L76" s="58"/>
      <c r="M76" s="58"/>
      <c r="N76" s="58"/>
      <c r="O76" s="58"/>
      <c r="P76" s="58"/>
      <c r="Q76" s="58"/>
      <c r="R76" s="58"/>
      <c r="S76" s="58"/>
      <c r="T76" s="58"/>
      <c r="U76" s="58"/>
      <c r="V76" s="58"/>
      <c r="W76" s="58"/>
      <c r="X76" s="58"/>
      <c r="Y76" s="58"/>
      <c r="Z76" s="58"/>
      <c r="AA76" s="58"/>
      <c r="AD76" s="73"/>
    </row>
    <row r="77" spans="1:30" ht="12.75" hidden="1" customHeight="1" outlineLevel="1" x14ac:dyDescent="0.2">
      <c r="A77" s="51" t="s">
        <v>429</v>
      </c>
      <c r="B77" s="58">
        <v>4.3</v>
      </c>
      <c r="C77" s="51" t="str">
        <f t="shared" si="6"/>
        <v>GEN38HR4.3</v>
      </c>
      <c r="D77" s="59">
        <v>65551</v>
      </c>
      <c r="E77" s="59">
        <f t="shared" si="5"/>
        <v>66862.02</v>
      </c>
      <c r="F77" s="59">
        <f t="shared" si="7"/>
        <v>67530.640200000009</v>
      </c>
      <c r="G77" s="59"/>
      <c r="H77" s="59"/>
      <c r="I77" s="58"/>
      <c r="J77" s="58"/>
      <c r="K77" s="58"/>
      <c r="L77" s="58"/>
      <c r="M77" s="58"/>
      <c r="N77" s="58"/>
      <c r="O77" s="58"/>
      <c r="P77" s="58"/>
      <c r="Q77" s="58"/>
      <c r="R77" s="58"/>
      <c r="S77" s="58"/>
      <c r="T77" s="58"/>
      <c r="U77" s="58"/>
      <c r="V77" s="58"/>
      <c r="W77" s="58"/>
      <c r="X77" s="58"/>
      <c r="Y77" s="58"/>
      <c r="Z77" s="58"/>
      <c r="AA77" s="58"/>
      <c r="AD77" s="73"/>
    </row>
    <row r="78" spans="1:30" ht="12.75" hidden="1" customHeight="1" outlineLevel="1" x14ac:dyDescent="0.2">
      <c r="A78" s="51" t="s">
        <v>429</v>
      </c>
      <c r="B78" s="58">
        <v>5.0999999999999996</v>
      </c>
      <c r="C78" s="51" t="str">
        <f t="shared" si="6"/>
        <v>GEN38HR5.1</v>
      </c>
      <c r="D78" s="59">
        <v>67794</v>
      </c>
      <c r="E78" s="59">
        <f t="shared" si="5"/>
        <v>69149.88</v>
      </c>
      <c r="F78" s="59">
        <f t="shared" si="7"/>
        <v>69841.378800000006</v>
      </c>
      <c r="G78" s="59"/>
      <c r="H78" s="59"/>
      <c r="I78" s="58"/>
      <c r="J78" s="58"/>
      <c r="K78" s="58"/>
      <c r="L78" s="58"/>
      <c r="M78" s="58"/>
      <c r="N78" s="58"/>
      <c r="O78" s="58"/>
      <c r="P78" s="58"/>
      <c r="Q78" s="58"/>
      <c r="R78" s="58"/>
      <c r="S78" s="58"/>
      <c r="T78" s="58"/>
      <c r="U78" s="58"/>
      <c r="V78" s="58"/>
      <c r="W78" s="58"/>
      <c r="X78" s="58"/>
      <c r="Y78" s="58"/>
      <c r="Z78" s="58"/>
      <c r="AA78" s="58"/>
      <c r="AD78" s="73"/>
    </row>
    <row r="79" spans="1:30" ht="12.75" hidden="1" customHeight="1" outlineLevel="1" x14ac:dyDescent="0.2">
      <c r="A79" s="51" t="s">
        <v>429</v>
      </c>
      <c r="B79" s="58">
        <v>5.2</v>
      </c>
      <c r="C79" s="51" t="str">
        <f t="shared" si="6"/>
        <v>GEN38HR5.2</v>
      </c>
      <c r="D79" s="59">
        <v>70021</v>
      </c>
      <c r="E79" s="59">
        <f t="shared" si="5"/>
        <v>71421.42</v>
      </c>
      <c r="F79" s="59">
        <f t="shared" si="7"/>
        <v>72135.6342</v>
      </c>
      <c r="G79" s="59"/>
      <c r="H79" s="59"/>
      <c r="I79" s="58"/>
      <c r="J79" s="58"/>
      <c r="K79" s="58"/>
      <c r="L79" s="58"/>
      <c r="M79" s="58"/>
      <c r="N79" s="58"/>
      <c r="O79" s="58"/>
      <c r="P79" s="58"/>
      <c r="Q79" s="58"/>
      <c r="R79" s="58"/>
      <c r="S79" s="58"/>
      <c r="T79" s="58"/>
      <c r="U79" s="58"/>
      <c r="V79" s="58"/>
      <c r="W79" s="58"/>
      <c r="X79" s="58"/>
      <c r="Y79" s="58"/>
      <c r="Z79" s="58"/>
      <c r="AA79" s="58"/>
      <c r="AD79" s="73"/>
    </row>
    <row r="80" spans="1:30" ht="12.75" hidden="1" customHeight="1" outlineLevel="1" x14ac:dyDescent="0.2">
      <c r="A80" s="51" t="s">
        <v>429</v>
      </c>
      <c r="B80" s="58">
        <v>5.3</v>
      </c>
      <c r="C80" s="51" t="str">
        <f t="shared" si="6"/>
        <v>GEN38HR5.3</v>
      </c>
      <c r="D80" s="59">
        <v>72244</v>
      </c>
      <c r="E80" s="59">
        <f t="shared" si="5"/>
        <v>73688.88</v>
      </c>
      <c r="F80" s="59">
        <f t="shared" si="7"/>
        <v>74425.768800000005</v>
      </c>
      <c r="G80" s="59"/>
      <c r="H80" s="59"/>
      <c r="I80" s="58"/>
      <c r="J80" s="58"/>
      <c r="K80" s="58"/>
      <c r="L80" s="58"/>
      <c r="M80" s="58"/>
      <c r="N80" s="58"/>
      <c r="O80" s="58"/>
      <c r="P80" s="58"/>
      <c r="Q80" s="58"/>
      <c r="R80" s="58"/>
      <c r="S80" s="58"/>
      <c r="T80" s="58"/>
      <c r="U80" s="58"/>
      <c r="V80" s="58"/>
      <c r="W80" s="58"/>
      <c r="X80" s="58"/>
      <c r="Y80" s="58"/>
      <c r="Z80" s="58"/>
      <c r="AA80" s="58"/>
      <c r="AD80" s="73"/>
    </row>
    <row r="81" spans="1:30" ht="12.75" hidden="1" customHeight="1" outlineLevel="1" x14ac:dyDescent="0.2">
      <c r="A81" s="51" t="s">
        <v>429</v>
      </c>
      <c r="B81" s="58">
        <v>5.4</v>
      </c>
      <c r="C81" s="51" t="str">
        <f t="shared" si="6"/>
        <v>GEN38HR5.4</v>
      </c>
      <c r="D81" s="59">
        <v>74486</v>
      </c>
      <c r="E81" s="59">
        <f t="shared" si="5"/>
        <v>75975.72</v>
      </c>
      <c r="F81" s="59">
        <f t="shared" si="7"/>
        <v>76735.477200000008</v>
      </c>
      <c r="G81" s="59"/>
      <c r="H81" s="59"/>
      <c r="I81" s="58"/>
      <c r="J81" s="58"/>
      <c r="K81" s="58"/>
      <c r="L81" s="58"/>
      <c r="M81" s="58"/>
      <c r="N81" s="58"/>
      <c r="O81" s="58"/>
      <c r="P81" s="58"/>
      <c r="Q81" s="58"/>
      <c r="R81" s="58"/>
      <c r="S81" s="58"/>
      <c r="T81" s="58"/>
      <c r="U81" s="58"/>
      <c r="V81" s="58"/>
      <c r="W81" s="58"/>
      <c r="X81" s="58"/>
      <c r="Y81" s="58"/>
      <c r="Z81" s="58"/>
      <c r="AA81" s="58"/>
      <c r="AD81" s="73"/>
    </row>
    <row r="82" spans="1:30" ht="12.75" hidden="1" customHeight="1" outlineLevel="1" x14ac:dyDescent="0.2">
      <c r="A82" s="51" t="s">
        <v>429</v>
      </c>
      <c r="B82" s="58">
        <v>5.5</v>
      </c>
      <c r="C82" s="51" t="str">
        <f t="shared" si="6"/>
        <v>GEN38HR5.5</v>
      </c>
      <c r="D82" s="59">
        <v>76709</v>
      </c>
      <c r="E82" s="59">
        <f t="shared" si="5"/>
        <v>78243.180000000008</v>
      </c>
      <c r="F82" s="59">
        <f t="shared" si="7"/>
        <v>79025.611800000013</v>
      </c>
      <c r="G82" s="59"/>
      <c r="H82" s="59"/>
      <c r="I82" s="58"/>
      <c r="J82" s="58"/>
      <c r="K82" s="58"/>
      <c r="L82" s="58"/>
      <c r="M82" s="58"/>
      <c r="N82" s="58"/>
      <c r="O82" s="58"/>
      <c r="P82" s="58"/>
      <c r="Q82" s="58"/>
      <c r="R82" s="58"/>
      <c r="S82" s="58"/>
      <c r="T82" s="58"/>
      <c r="U82" s="58"/>
      <c r="V82" s="58"/>
      <c r="W82" s="58"/>
      <c r="X82" s="58"/>
      <c r="Y82" s="58"/>
      <c r="Z82" s="58"/>
      <c r="AA82" s="58"/>
      <c r="AD82" s="73"/>
    </row>
    <row r="83" spans="1:30" ht="12.75" hidden="1" customHeight="1" outlineLevel="1" x14ac:dyDescent="0.2">
      <c r="A83" s="51" t="s">
        <v>429</v>
      </c>
      <c r="B83" s="58">
        <v>6.1</v>
      </c>
      <c r="C83" s="51" t="str">
        <f t="shared" si="6"/>
        <v>GEN38HR6.1</v>
      </c>
      <c r="D83" s="59">
        <v>79372</v>
      </c>
      <c r="E83" s="59">
        <f t="shared" si="5"/>
        <v>80959.44</v>
      </c>
      <c r="F83" s="59">
        <f t="shared" si="7"/>
        <v>81769.034400000004</v>
      </c>
      <c r="G83" s="59"/>
      <c r="H83" s="59"/>
      <c r="I83" s="58"/>
      <c r="J83" s="58"/>
      <c r="K83" s="58"/>
      <c r="L83" s="58"/>
      <c r="M83" s="58"/>
      <c r="N83" s="58"/>
      <c r="O83" s="58"/>
      <c r="P83" s="58"/>
      <c r="Q83" s="58"/>
      <c r="R83" s="58"/>
      <c r="S83" s="58"/>
      <c r="T83" s="58"/>
      <c r="U83" s="58"/>
      <c r="V83" s="58"/>
      <c r="W83" s="58"/>
      <c r="X83" s="58"/>
      <c r="Y83" s="58"/>
      <c r="Z83" s="58"/>
      <c r="AA83" s="58"/>
      <c r="AD83" s="73"/>
    </row>
    <row r="84" spans="1:30" ht="12.75" hidden="1" customHeight="1" outlineLevel="1" x14ac:dyDescent="0.2">
      <c r="A84" s="51" t="s">
        <v>429</v>
      </c>
      <c r="B84" s="58">
        <v>6.2</v>
      </c>
      <c r="C84" s="51" t="str">
        <f t="shared" si="6"/>
        <v>GEN38HR6.2</v>
      </c>
      <c r="D84" s="59">
        <v>82015</v>
      </c>
      <c r="E84" s="59">
        <f t="shared" si="5"/>
        <v>83655.3</v>
      </c>
      <c r="F84" s="59">
        <f t="shared" si="7"/>
        <v>84491.853000000003</v>
      </c>
      <c r="G84" s="59"/>
      <c r="H84" s="59"/>
      <c r="I84" s="58"/>
      <c r="J84" s="58"/>
      <c r="K84" s="58"/>
      <c r="L84" s="58"/>
      <c r="M84" s="58"/>
      <c r="N84" s="58"/>
      <c r="O84" s="58"/>
      <c r="P84" s="58"/>
      <c r="Q84" s="58"/>
      <c r="R84" s="58"/>
      <c r="S84" s="58"/>
      <c r="T84" s="58"/>
      <c r="U84" s="58"/>
      <c r="V84" s="58"/>
      <c r="W84" s="58"/>
      <c r="X84" s="58"/>
      <c r="Y84" s="58"/>
      <c r="Z84" s="58"/>
      <c r="AA84" s="58"/>
      <c r="AD84" s="73"/>
    </row>
    <row r="85" spans="1:30" ht="12.75" hidden="1" customHeight="1" outlineLevel="1" x14ac:dyDescent="0.2">
      <c r="A85" s="51" t="s">
        <v>429</v>
      </c>
      <c r="B85" s="58">
        <v>6.3</v>
      </c>
      <c r="C85" s="51" t="str">
        <f t="shared" si="6"/>
        <v>GEN38HR6.3</v>
      </c>
      <c r="D85" s="59">
        <v>84674</v>
      </c>
      <c r="E85" s="59">
        <f t="shared" si="5"/>
        <v>86367.48</v>
      </c>
      <c r="F85" s="59">
        <f t="shared" si="7"/>
        <v>87231.154800000004</v>
      </c>
      <c r="G85" s="59"/>
      <c r="H85" s="59"/>
      <c r="I85" s="58"/>
      <c r="J85" s="58"/>
      <c r="K85" s="58"/>
      <c r="L85" s="58"/>
      <c r="M85" s="58"/>
      <c r="N85" s="58"/>
      <c r="O85" s="58"/>
      <c r="P85" s="58"/>
      <c r="Q85" s="58"/>
      <c r="R85" s="58"/>
      <c r="S85" s="58"/>
      <c r="T85" s="58"/>
      <c r="U85" s="58"/>
      <c r="V85" s="58"/>
      <c r="W85" s="58"/>
      <c r="X85" s="58"/>
      <c r="Y85" s="58"/>
      <c r="Z85" s="58"/>
      <c r="AA85" s="58"/>
      <c r="AD85" s="73"/>
    </row>
    <row r="86" spans="1:30" ht="12.75" hidden="1" customHeight="1" outlineLevel="1" x14ac:dyDescent="0.2">
      <c r="A86" s="51" t="s">
        <v>429</v>
      </c>
      <c r="B86" s="58">
        <v>7.1</v>
      </c>
      <c r="C86" s="51" t="str">
        <f t="shared" si="6"/>
        <v>GEN38HR7.1</v>
      </c>
      <c r="D86" s="59">
        <v>87066</v>
      </c>
      <c r="E86" s="59">
        <f t="shared" si="5"/>
        <v>88807.32</v>
      </c>
      <c r="F86" s="59">
        <f t="shared" si="7"/>
        <v>89695.393200000006</v>
      </c>
      <c r="G86" s="59"/>
      <c r="H86" s="59"/>
      <c r="I86" s="58"/>
      <c r="J86" s="58"/>
      <c r="K86" s="58"/>
      <c r="L86" s="58"/>
      <c r="M86" s="58"/>
      <c r="N86" s="58"/>
      <c r="O86" s="58"/>
      <c r="P86" s="58"/>
      <c r="Q86" s="58"/>
      <c r="R86" s="58"/>
      <c r="S86" s="58"/>
      <c r="T86" s="58"/>
      <c r="U86" s="58"/>
      <c r="V86" s="58"/>
      <c r="W86" s="58"/>
      <c r="X86" s="58"/>
      <c r="Y86" s="58"/>
      <c r="Z86" s="58"/>
      <c r="AA86" s="58"/>
      <c r="AD86" s="73"/>
    </row>
    <row r="87" spans="1:30" ht="12.75" hidden="1" customHeight="1" outlineLevel="1" x14ac:dyDescent="0.2">
      <c r="A87" s="51" t="s">
        <v>429</v>
      </c>
      <c r="B87" s="58">
        <v>7.2</v>
      </c>
      <c r="C87" s="51" t="str">
        <f t="shared" si="6"/>
        <v>GEN38HR7.2</v>
      </c>
      <c r="D87" s="59">
        <v>89457</v>
      </c>
      <c r="E87" s="59">
        <f t="shared" si="5"/>
        <v>91246.14</v>
      </c>
      <c r="F87" s="59">
        <f t="shared" si="7"/>
        <v>92158.6014</v>
      </c>
      <c r="G87" s="59"/>
      <c r="H87" s="59"/>
      <c r="I87" s="58"/>
      <c r="J87" s="58"/>
      <c r="K87" s="58"/>
      <c r="L87" s="58"/>
      <c r="M87" s="58"/>
      <c r="N87" s="58"/>
      <c r="O87" s="58"/>
      <c r="P87" s="58"/>
      <c r="Q87" s="58"/>
      <c r="R87" s="58"/>
      <c r="S87" s="58"/>
      <c r="T87" s="58"/>
      <c r="U87" s="58"/>
      <c r="V87" s="58"/>
      <c r="W87" s="58"/>
      <c r="X87" s="58"/>
      <c r="Y87" s="58"/>
      <c r="Z87" s="58"/>
      <c r="AA87" s="58"/>
      <c r="AD87" s="73"/>
    </row>
    <row r="88" spans="1:30" ht="12.75" hidden="1" customHeight="1" outlineLevel="1" x14ac:dyDescent="0.2">
      <c r="A88" s="51" t="s">
        <v>429</v>
      </c>
      <c r="B88" s="58">
        <v>7.3</v>
      </c>
      <c r="C88" s="51" t="str">
        <f t="shared" si="6"/>
        <v>GEN38HR7.3</v>
      </c>
      <c r="D88" s="59">
        <v>91847</v>
      </c>
      <c r="E88" s="59">
        <f t="shared" si="5"/>
        <v>93683.94</v>
      </c>
      <c r="F88" s="59">
        <f t="shared" si="7"/>
        <v>94620.779399999999</v>
      </c>
      <c r="G88" s="59"/>
      <c r="H88" s="59"/>
      <c r="I88" s="58"/>
      <c r="J88" s="58"/>
      <c r="K88" s="58"/>
      <c r="L88" s="58"/>
      <c r="M88" s="58"/>
      <c r="N88" s="58"/>
      <c r="O88" s="58"/>
      <c r="P88" s="58"/>
      <c r="Q88" s="58"/>
      <c r="R88" s="58"/>
      <c r="S88" s="58"/>
      <c r="T88" s="58"/>
      <c r="U88" s="58"/>
      <c r="V88" s="58"/>
      <c r="W88" s="58"/>
      <c r="X88" s="58"/>
      <c r="Y88" s="58"/>
      <c r="Z88" s="58"/>
      <c r="AA88" s="58"/>
      <c r="AD88" s="73"/>
    </row>
    <row r="89" spans="1:30" ht="12.75" hidden="1" customHeight="1" outlineLevel="1" x14ac:dyDescent="0.2">
      <c r="A89" s="51" t="s">
        <v>429</v>
      </c>
      <c r="B89" s="58">
        <v>7.4</v>
      </c>
      <c r="C89" s="51" t="str">
        <f t="shared" si="6"/>
        <v>GEN38HR7.4</v>
      </c>
      <c r="D89" s="59">
        <v>94237</v>
      </c>
      <c r="E89" s="59">
        <f t="shared" si="5"/>
        <v>96121.74</v>
      </c>
      <c r="F89" s="59">
        <f t="shared" si="7"/>
        <v>97082.957399999999</v>
      </c>
      <c r="G89" s="59"/>
      <c r="H89" s="59"/>
      <c r="I89" s="58"/>
      <c r="J89" s="58"/>
      <c r="K89" s="58"/>
      <c r="L89" s="58"/>
      <c r="M89" s="58"/>
      <c r="N89" s="58"/>
      <c r="O89" s="58"/>
      <c r="P89" s="58"/>
      <c r="Q89" s="58"/>
      <c r="R89" s="58"/>
      <c r="S89" s="58"/>
      <c r="T89" s="58"/>
      <c r="U89" s="58"/>
      <c r="V89" s="58"/>
      <c r="W89" s="58"/>
      <c r="X89" s="58"/>
      <c r="Y89" s="58"/>
      <c r="Z89" s="58"/>
      <c r="AA89" s="58"/>
      <c r="AD89" s="73"/>
    </row>
    <row r="90" spans="1:30" ht="12.75" hidden="1" customHeight="1" outlineLevel="1" x14ac:dyDescent="0.2">
      <c r="A90" s="51" t="s">
        <v>429</v>
      </c>
      <c r="B90" s="58">
        <v>8.1</v>
      </c>
      <c r="C90" s="51" t="str">
        <f t="shared" si="6"/>
        <v>GEN38HR8.1</v>
      </c>
      <c r="D90" s="59">
        <v>97342</v>
      </c>
      <c r="E90" s="59">
        <f t="shared" si="5"/>
        <v>99288.84</v>
      </c>
      <c r="F90" s="59">
        <f t="shared" si="7"/>
        <v>100281.72839999999</v>
      </c>
      <c r="G90" s="59"/>
      <c r="H90" s="59"/>
      <c r="I90" s="58"/>
      <c r="J90" s="58"/>
      <c r="K90" s="58"/>
      <c r="L90" s="58"/>
      <c r="M90" s="58"/>
      <c r="N90" s="58"/>
      <c r="O90" s="58"/>
      <c r="P90" s="58"/>
      <c r="Q90" s="58"/>
      <c r="R90" s="58"/>
      <c r="S90" s="58"/>
      <c r="T90" s="58"/>
      <c r="U90" s="58"/>
      <c r="V90" s="58"/>
      <c r="W90" s="58"/>
      <c r="X90" s="58"/>
      <c r="Y90" s="58"/>
      <c r="Z90" s="58"/>
      <c r="AA90" s="58"/>
      <c r="AD90" s="73"/>
    </row>
    <row r="91" spans="1:30" ht="12.75" hidden="1" customHeight="1" outlineLevel="1" x14ac:dyDescent="0.2">
      <c r="A91" s="51" t="s">
        <v>429</v>
      </c>
      <c r="B91" s="58">
        <v>8.1999999999999993</v>
      </c>
      <c r="C91" s="51" t="str">
        <f t="shared" si="6"/>
        <v>GEN38HR8.2</v>
      </c>
      <c r="D91" s="59">
        <v>100427</v>
      </c>
      <c r="E91" s="59">
        <f t="shared" si="5"/>
        <v>102435.54000000001</v>
      </c>
      <c r="F91" s="59">
        <f t="shared" si="7"/>
        <v>103459.89540000001</v>
      </c>
      <c r="G91" s="59"/>
      <c r="H91" s="59"/>
      <c r="I91" s="58"/>
      <c r="J91" s="58"/>
      <c r="K91" s="58"/>
      <c r="L91" s="58"/>
      <c r="M91" s="58"/>
      <c r="N91" s="58"/>
      <c r="O91" s="58"/>
      <c r="P91" s="58"/>
      <c r="Q91" s="58"/>
      <c r="R91" s="58"/>
      <c r="S91" s="58"/>
      <c r="T91" s="58"/>
      <c r="U91" s="58"/>
      <c r="V91" s="58"/>
      <c r="W91" s="58"/>
      <c r="X91" s="58"/>
      <c r="Y91" s="58"/>
      <c r="Z91" s="58"/>
      <c r="AA91" s="58"/>
      <c r="AD91" s="73"/>
    </row>
    <row r="92" spans="1:30" ht="12.75" hidden="1" customHeight="1" outlineLevel="1" x14ac:dyDescent="0.2">
      <c r="A92" s="51" t="s">
        <v>429</v>
      </c>
      <c r="B92" s="58">
        <v>8.3000000000000007</v>
      </c>
      <c r="C92" s="51" t="str">
        <f t="shared" si="6"/>
        <v>GEN38HR8.3</v>
      </c>
      <c r="D92" s="59">
        <v>103505</v>
      </c>
      <c r="E92" s="59">
        <f t="shared" ref="E92:E97" si="8">D92*1.02</f>
        <v>105575.1</v>
      </c>
      <c r="F92" s="59">
        <f t="shared" si="7"/>
        <v>106630.85100000001</v>
      </c>
      <c r="G92" s="59"/>
      <c r="H92" s="59"/>
      <c r="I92" s="58"/>
      <c r="J92" s="58"/>
      <c r="K92" s="58"/>
      <c r="L92" s="58"/>
      <c r="M92" s="58"/>
      <c r="N92" s="58"/>
      <c r="O92" s="58"/>
      <c r="P92" s="58"/>
      <c r="Q92" s="58"/>
      <c r="R92" s="58"/>
      <c r="S92" s="58"/>
      <c r="T92" s="58"/>
      <c r="U92" s="58"/>
      <c r="V92" s="58"/>
      <c r="W92" s="58"/>
      <c r="X92" s="58"/>
      <c r="Y92" s="58"/>
      <c r="Z92" s="58"/>
      <c r="AA92" s="58"/>
      <c r="AD92" s="73"/>
    </row>
    <row r="93" spans="1:30" ht="12.75" hidden="1" customHeight="1" outlineLevel="1" x14ac:dyDescent="0.2">
      <c r="A93" s="51" t="s">
        <v>429</v>
      </c>
      <c r="B93" s="58">
        <v>8.4</v>
      </c>
      <c r="C93" s="51" t="str">
        <f t="shared" si="6"/>
        <v>GEN38HR8.4</v>
      </c>
      <c r="D93" s="59">
        <v>106587</v>
      </c>
      <c r="E93" s="59">
        <f t="shared" si="8"/>
        <v>108718.74</v>
      </c>
      <c r="F93" s="59">
        <f t="shared" si="7"/>
        <v>109805.9274</v>
      </c>
      <c r="G93" s="59"/>
      <c r="H93" s="59"/>
      <c r="I93" s="58"/>
      <c r="J93" s="58"/>
      <c r="K93" s="58"/>
      <c r="L93" s="58"/>
      <c r="M93" s="58"/>
      <c r="N93" s="58"/>
      <c r="O93" s="58"/>
      <c r="P93" s="58"/>
      <c r="Q93" s="58"/>
      <c r="R93" s="58"/>
      <c r="S93" s="58"/>
      <c r="T93" s="58"/>
      <c r="U93" s="58"/>
      <c r="V93" s="58"/>
      <c r="W93" s="58"/>
      <c r="X93" s="58"/>
      <c r="Y93" s="58"/>
      <c r="Z93" s="58"/>
      <c r="AA93" s="58"/>
      <c r="AD93" s="73"/>
    </row>
    <row r="94" spans="1:30" ht="12.75" hidden="1" customHeight="1" outlineLevel="1" x14ac:dyDescent="0.2">
      <c r="A94" s="51" t="s">
        <v>429</v>
      </c>
      <c r="B94" s="58">
        <v>8.5</v>
      </c>
      <c r="C94" s="51" t="str">
        <f t="shared" si="6"/>
        <v>GEN38HR8.5</v>
      </c>
      <c r="D94" s="59">
        <v>109668</v>
      </c>
      <c r="E94" s="59">
        <f t="shared" si="8"/>
        <v>111861.36</v>
      </c>
      <c r="F94" s="59">
        <f t="shared" si="7"/>
        <v>112979.9736</v>
      </c>
      <c r="G94" s="59"/>
      <c r="H94" s="59"/>
      <c r="I94" s="58"/>
      <c r="J94" s="58"/>
      <c r="K94" s="58"/>
      <c r="L94" s="58"/>
      <c r="M94" s="58"/>
      <c r="N94" s="58"/>
      <c r="O94" s="58"/>
      <c r="P94" s="58"/>
      <c r="Q94" s="58"/>
      <c r="R94" s="58"/>
      <c r="S94" s="58"/>
      <c r="T94" s="58"/>
      <c r="U94" s="58"/>
      <c r="V94" s="58"/>
      <c r="W94" s="58"/>
      <c r="X94" s="58"/>
      <c r="Y94" s="58"/>
      <c r="Z94" s="58"/>
      <c r="AA94" s="58"/>
      <c r="AD94" s="73"/>
    </row>
    <row r="95" spans="1:30" ht="12.75" hidden="1" customHeight="1" outlineLevel="1" x14ac:dyDescent="0.2">
      <c r="A95" s="51" t="s">
        <v>429</v>
      </c>
      <c r="B95" s="58">
        <v>9.1</v>
      </c>
      <c r="C95" s="51" t="str">
        <f t="shared" si="6"/>
        <v>GEN38HR9.1</v>
      </c>
      <c r="D95" s="59">
        <v>113130</v>
      </c>
      <c r="E95" s="59">
        <f t="shared" si="8"/>
        <v>115392.6</v>
      </c>
      <c r="F95" s="59">
        <f t="shared" si="7"/>
        <v>116546.52600000001</v>
      </c>
      <c r="G95" s="59"/>
      <c r="H95" s="59"/>
      <c r="I95" s="58"/>
      <c r="J95" s="58"/>
      <c r="K95" s="58"/>
      <c r="L95" s="58"/>
      <c r="M95" s="58"/>
      <c r="N95" s="58"/>
      <c r="O95" s="58"/>
      <c r="P95" s="58"/>
      <c r="Q95" s="58"/>
      <c r="R95" s="58"/>
      <c r="S95" s="58"/>
      <c r="T95" s="58"/>
      <c r="U95" s="58"/>
      <c r="V95" s="58"/>
      <c r="W95" s="58"/>
      <c r="X95" s="58"/>
      <c r="Y95" s="58"/>
      <c r="Z95" s="58"/>
      <c r="AA95" s="58"/>
      <c r="AD95" s="73"/>
    </row>
    <row r="96" spans="1:30" ht="12.75" hidden="1" customHeight="1" outlineLevel="1" x14ac:dyDescent="0.2">
      <c r="A96" s="51" t="s">
        <v>429</v>
      </c>
      <c r="B96" s="58">
        <v>9.1999999999999993</v>
      </c>
      <c r="C96" s="51" t="str">
        <f t="shared" si="6"/>
        <v>GEN38HR9.2</v>
      </c>
      <c r="D96" s="59">
        <v>116590</v>
      </c>
      <c r="E96" s="59">
        <f t="shared" si="8"/>
        <v>118921.8</v>
      </c>
      <c r="F96" s="59">
        <f t="shared" si="7"/>
        <v>120111.01800000001</v>
      </c>
      <c r="G96" s="59"/>
      <c r="H96" s="59"/>
      <c r="I96" s="58"/>
      <c r="J96" s="58"/>
      <c r="K96" s="58"/>
      <c r="L96" s="58"/>
      <c r="M96" s="58"/>
      <c r="N96" s="58"/>
      <c r="O96" s="58"/>
      <c r="P96" s="58"/>
      <c r="Q96" s="58"/>
      <c r="R96" s="58"/>
      <c r="S96" s="58"/>
      <c r="T96" s="58"/>
      <c r="U96" s="58"/>
      <c r="V96" s="58"/>
      <c r="W96" s="58"/>
      <c r="X96" s="58"/>
      <c r="Y96" s="58"/>
      <c r="Z96" s="58"/>
      <c r="AA96" s="58"/>
      <c r="AD96" s="73"/>
    </row>
    <row r="97" spans="1:30" ht="12.75" hidden="1" customHeight="1" outlineLevel="1" x14ac:dyDescent="0.2">
      <c r="A97" s="51" t="s">
        <v>429</v>
      </c>
      <c r="B97" s="58">
        <v>9.3000000000000007</v>
      </c>
      <c r="C97" s="51" t="str">
        <f t="shared" si="6"/>
        <v>GEN38HR9.3</v>
      </c>
      <c r="D97" s="59">
        <v>120053</v>
      </c>
      <c r="E97" s="59">
        <f t="shared" si="8"/>
        <v>122454.06</v>
      </c>
      <c r="F97" s="59">
        <f t="shared" si="7"/>
        <v>123678.60060000001</v>
      </c>
      <c r="G97" s="59"/>
      <c r="H97" s="59"/>
      <c r="I97" s="58"/>
      <c r="J97" s="58"/>
      <c r="K97" s="58"/>
      <c r="L97" s="58"/>
      <c r="M97" s="58"/>
      <c r="N97" s="58"/>
      <c r="O97" s="58"/>
      <c r="P97" s="58"/>
      <c r="Q97" s="58"/>
      <c r="R97" s="58"/>
      <c r="S97" s="58"/>
      <c r="T97" s="58"/>
      <c r="U97" s="58"/>
      <c r="V97" s="58"/>
      <c r="W97" s="58"/>
      <c r="X97" s="58"/>
      <c r="Y97" s="58"/>
      <c r="Z97" s="58"/>
      <c r="AA97" s="58"/>
      <c r="AD97" s="73"/>
    </row>
    <row r="98" spans="1:30" ht="12.75" hidden="1" customHeight="1" outlineLevel="1" x14ac:dyDescent="0.2">
      <c r="B98" s="58"/>
      <c r="D98" s="59"/>
      <c r="E98" s="59"/>
      <c r="F98" s="59"/>
      <c r="G98" s="59"/>
      <c r="H98" s="59"/>
      <c r="I98" s="58"/>
      <c r="J98" s="58"/>
      <c r="K98" s="58"/>
      <c r="L98" s="58"/>
      <c r="M98" s="58"/>
      <c r="N98" s="58"/>
      <c r="O98" s="58"/>
      <c r="P98" s="58"/>
      <c r="Q98" s="58"/>
      <c r="R98" s="58"/>
      <c r="S98" s="58"/>
      <c r="T98" s="58"/>
      <c r="U98" s="58"/>
      <c r="V98" s="58"/>
      <c r="W98" s="58"/>
      <c r="X98" s="58"/>
      <c r="Y98" s="58"/>
      <c r="Z98" s="58"/>
      <c r="AA98" s="58"/>
      <c r="AD98" s="73"/>
    </row>
    <row r="99" spans="1:30" ht="12.75" hidden="1" customHeight="1" outlineLevel="1" x14ac:dyDescent="0.2">
      <c r="B99" s="58"/>
      <c r="D99" s="59"/>
      <c r="E99" s="59"/>
      <c r="F99" s="59"/>
      <c r="G99" s="59"/>
      <c r="H99" s="59"/>
      <c r="I99" s="58"/>
      <c r="J99" s="58"/>
      <c r="K99" s="58"/>
      <c r="L99" s="58"/>
      <c r="M99" s="58"/>
      <c r="N99" s="58"/>
      <c r="O99" s="58"/>
      <c r="P99" s="58"/>
      <c r="Q99" s="58"/>
      <c r="R99" s="58"/>
      <c r="S99" s="58"/>
      <c r="T99" s="58"/>
      <c r="U99" s="58"/>
      <c r="V99" s="58"/>
      <c r="W99" s="58"/>
      <c r="X99" s="58"/>
      <c r="Y99" s="58"/>
      <c r="Z99" s="58"/>
      <c r="AA99" s="58"/>
      <c r="AD99" s="73"/>
    </row>
    <row r="100" spans="1:30" ht="12.75" hidden="1" customHeight="1" outlineLevel="1" x14ac:dyDescent="0.2">
      <c r="B100" s="58"/>
      <c r="D100" s="59"/>
      <c r="E100" s="59"/>
      <c r="F100" s="59"/>
      <c r="G100" s="59"/>
      <c r="H100" s="59"/>
      <c r="I100" s="58"/>
      <c r="J100" s="58"/>
      <c r="K100" s="58"/>
      <c r="L100" s="58"/>
      <c r="M100" s="58"/>
      <c r="N100" s="58"/>
      <c r="O100" s="58"/>
      <c r="P100" s="58"/>
      <c r="Q100" s="58"/>
      <c r="R100" s="58"/>
      <c r="S100" s="58"/>
      <c r="T100" s="58"/>
      <c r="U100" s="58"/>
      <c r="V100" s="58"/>
      <c r="W100" s="58"/>
      <c r="X100" s="58"/>
      <c r="Y100" s="58"/>
      <c r="Z100" s="58"/>
      <c r="AA100" s="58"/>
      <c r="AD100" s="73"/>
    </row>
    <row r="101" spans="1:30" ht="12.75" hidden="1" customHeight="1" outlineLevel="1" x14ac:dyDescent="0.2">
      <c r="B101" s="58"/>
      <c r="D101" s="59"/>
      <c r="E101" s="59"/>
      <c r="F101" s="59"/>
      <c r="G101" s="59"/>
      <c r="H101" s="59"/>
      <c r="I101" s="58"/>
      <c r="J101" s="58"/>
      <c r="K101" s="58"/>
      <c r="L101" s="58"/>
      <c r="M101" s="58"/>
      <c r="N101" s="58"/>
      <c r="O101" s="58"/>
      <c r="P101" s="58"/>
      <c r="Q101" s="58"/>
      <c r="R101" s="58"/>
      <c r="S101" s="58"/>
      <c r="T101" s="58"/>
      <c r="U101" s="58"/>
      <c r="V101" s="58"/>
      <c r="W101" s="58"/>
      <c r="X101" s="58"/>
      <c r="Y101" s="58"/>
      <c r="Z101" s="58"/>
      <c r="AA101" s="58"/>
      <c r="AD101" s="73"/>
    </row>
    <row r="102" spans="1:30" ht="12.75" hidden="1" customHeight="1" outlineLevel="1" x14ac:dyDescent="0.2">
      <c r="A102" s="51" t="s">
        <v>428</v>
      </c>
      <c r="B102" s="80">
        <v>10</v>
      </c>
      <c r="C102" s="51" t="str">
        <f>CONCATENATE(A102,B102)</f>
        <v>GEN&amp;IT10</v>
      </c>
      <c r="D102" s="79"/>
      <c r="G102" s="58"/>
      <c r="H102" s="58"/>
      <c r="I102" s="58"/>
      <c r="J102" s="58"/>
      <c r="K102" s="58"/>
      <c r="L102" s="58"/>
      <c r="M102" s="58"/>
      <c r="N102" s="58"/>
      <c r="O102" s="58"/>
      <c r="P102" s="58"/>
      <c r="Q102" s="58"/>
      <c r="R102" s="58"/>
      <c r="S102" s="58"/>
      <c r="T102" s="58"/>
      <c r="U102" s="58"/>
      <c r="V102" s="58"/>
      <c r="W102" s="58"/>
      <c r="X102" s="58"/>
      <c r="Y102" s="58"/>
      <c r="Z102" s="58"/>
      <c r="AA102" s="58"/>
      <c r="AD102" s="73"/>
    </row>
    <row r="103" spans="1:30" ht="12.75" hidden="1" customHeight="1" outlineLevel="1" x14ac:dyDescent="0.25">
      <c r="A103" s="77" t="s">
        <v>406</v>
      </c>
      <c r="G103" s="58"/>
      <c r="H103" s="58"/>
      <c r="I103" s="58"/>
      <c r="J103" s="58"/>
      <c r="K103" s="58"/>
      <c r="L103" s="58"/>
      <c r="M103" s="58"/>
      <c r="N103" s="58"/>
      <c r="O103" s="58"/>
      <c r="P103" s="58"/>
      <c r="Q103" s="58"/>
      <c r="R103" s="58"/>
      <c r="S103" s="58"/>
      <c r="T103" s="58"/>
      <c r="U103" s="58"/>
      <c r="V103" s="58"/>
      <c r="W103" s="58"/>
      <c r="X103" s="58"/>
      <c r="Y103" s="58"/>
      <c r="Z103" s="58"/>
      <c r="AA103" s="58"/>
      <c r="AD103" s="73"/>
    </row>
    <row r="104" spans="1:30" ht="12.75" hidden="1" customHeight="1" outlineLevel="1" x14ac:dyDescent="0.25">
      <c r="A104" s="78" t="s">
        <v>427</v>
      </c>
      <c r="G104" s="58"/>
      <c r="H104" s="58"/>
      <c r="I104" s="58"/>
      <c r="J104" s="58"/>
      <c r="K104" s="58"/>
      <c r="L104" s="58"/>
      <c r="M104" s="58"/>
      <c r="N104" s="58"/>
      <c r="O104" s="58"/>
      <c r="P104" s="58"/>
      <c r="Q104" s="58"/>
      <c r="R104" s="58"/>
      <c r="S104" s="58"/>
      <c r="T104" s="58"/>
      <c r="U104" s="58"/>
      <c r="V104" s="58"/>
      <c r="W104" s="58"/>
      <c r="X104" s="58"/>
      <c r="Y104" s="58"/>
      <c r="Z104" s="58"/>
      <c r="AA104" s="58"/>
      <c r="AD104" s="73"/>
    </row>
    <row r="105" spans="1:30" ht="12.75" hidden="1" customHeight="1" outlineLevel="1" x14ac:dyDescent="0.25">
      <c r="A105" s="78" t="s">
        <v>426</v>
      </c>
      <c r="G105" s="58"/>
      <c r="H105" s="58"/>
      <c r="I105" s="58"/>
      <c r="J105" s="58"/>
      <c r="K105" s="58"/>
      <c r="L105" s="58"/>
      <c r="M105" s="58"/>
      <c r="N105" s="58"/>
      <c r="O105" s="58"/>
      <c r="P105" s="58"/>
      <c r="Q105" s="58"/>
      <c r="R105" s="58"/>
      <c r="S105" s="58"/>
      <c r="T105" s="58"/>
      <c r="U105" s="58"/>
      <c r="V105" s="58"/>
      <c r="W105" s="58"/>
      <c r="X105" s="58"/>
      <c r="Y105" s="58"/>
      <c r="Z105" s="58"/>
      <c r="AA105" s="58"/>
      <c r="AD105" s="73"/>
    </row>
    <row r="106" spans="1:30" ht="12.75" hidden="1" customHeight="1" outlineLevel="1" x14ac:dyDescent="0.25">
      <c r="A106" s="77" t="s">
        <v>425</v>
      </c>
      <c r="G106" s="58"/>
      <c r="H106" s="58"/>
      <c r="I106" s="58"/>
      <c r="J106" s="58"/>
      <c r="K106" s="58"/>
      <c r="L106" s="58"/>
      <c r="M106" s="58"/>
      <c r="N106" s="58"/>
      <c r="O106" s="58"/>
      <c r="P106" s="58"/>
      <c r="Q106" s="58"/>
      <c r="R106" s="58"/>
      <c r="S106" s="58"/>
      <c r="T106" s="58"/>
      <c r="U106" s="58"/>
      <c r="V106" s="58"/>
      <c r="W106" s="58"/>
      <c r="X106" s="58"/>
      <c r="Y106" s="58"/>
      <c r="Z106" s="58"/>
      <c r="AA106" s="58"/>
      <c r="AD106" s="73"/>
    </row>
    <row r="107" spans="1:30" ht="12.75" hidden="1" customHeight="1" outlineLevel="1" x14ac:dyDescent="0.25">
      <c r="A107" s="77" t="s">
        <v>411</v>
      </c>
      <c r="G107" s="58"/>
      <c r="H107" s="58"/>
      <c r="I107" s="58"/>
      <c r="J107" s="58"/>
      <c r="K107" s="58"/>
      <c r="L107" s="58"/>
      <c r="M107" s="58"/>
      <c r="N107" s="58"/>
      <c r="O107" s="58"/>
      <c r="P107" s="58"/>
      <c r="Q107" s="58"/>
      <c r="R107" s="58"/>
      <c r="S107" s="58"/>
      <c r="T107" s="58"/>
      <c r="U107" s="58"/>
      <c r="V107" s="58"/>
      <c r="W107" s="58"/>
      <c r="X107" s="58"/>
      <c r="Y107" s="58"/>
      <c r="Z107" s="58"/>
      <c r="AA107" s="58"/>
      <c r="AD107" s="73"/>
    </row>
    <row r="108" spans="1:30" ht="12.75" hidden="1" customHeight="1" outlineLevel="1" x14ac:dyDescent="0.25">
      <c r="A108" s="77" t="s">
        <v>424</v>
      </c>
      <c r="G108" s="58"/>
      <c r="H108" s="58"/>
      <c r="I108" s="58"/>
      <c r="J108" s="58"/>
      <c r="K108" s="58"/>
      <c r="L108" s="58"/>
      <c r="M108" s="58"/>
      <c r="N108" s="58"/>
      <c r="O108" s="58"/>
      <c r="P108" s="58"/>
      <c r="Q108" s="58"/>
      <c r="R108" s="58"/>
      <c r="S108" s="58"/>
      <c r="T108" s="58"/>
      <c r="U108" s="58"/>
      <c r="V108" s="58"/>
      <c r="W108" s="58"/>
      <c r="X108" s="58"/>
      <c r="Y108" s="58"/>
      <c r="Z108" s="58"/>
      <c r="AA108" s="58"/>
      <c r="AD108" s="73"/>
    </row>
    <row r="109" spans="1:30" ht="12.75" hidden="1" customHeight="1" outlineLevel="1" x14ac:dyDescent="0.25">
      <c r="A109" s="77" t="s">
        <v>423</v>
      </c>
      <c r="G109" s="58"/>
      <c r="H109" s="58"/>
      <c r="I109" s="58"/>
      <c r="J109" s="58"/>
      <c r="K109" s="58"/>
      <c r="L109" s="58"/>
      <c r="M109" s="58"/>
      <c r="N109" s="58"/>
      <c r="O109" s="58"/>
      <c r="P109" s="58"/>
      <c r="Q109" s="58"/>
      <c r="R109" s="58"/>
      <c r="S109" s="58"/>
      <c r="T109" s="58"/>
      <c r="U109" s="58"/>
      <c r="V109" s="58"/>
      <c r="W109" s="58"/>
      <c r="X109" s="58"/>
      <c r="Y109" s="58"/>
      <c r="Z109" s="58"/>
      <c r="AA109" s="58"/>
    </row>
    <row r="110" spans="1:30" ht="12.75" hidden="1" customHeight="1" outlineLevel="1" x14ac:dyDescent="0.25">
      <c r="A110" s="77" t="s">
        <v>408</v>
      </c>
      <c r="G110" s="58"/>
      <c r="H110" s="58"/>
      <c r="I110" s="58"/>
      <c r="J110" s="58"/>
      <c r="K110" s="58"/>
      <c r="L110" s="58"/>
      <c r="M110" s="58"/>
      <c r="N110" s="58"/>
      <c r="O110" s="58"/>
      <c r="P110" s="58"/>
      <c r="Q110" s="58"/>
      <c r="R110" s="58"/>
      <c r="S110" s="58"/>
      <c r="T110" s="58"/>
      <c r="U110" s="58"/>
      <c r="V110" s="58"/>
      <c r="W110" s="58"/>
      <c r="X110" s="58"/>
      <c r="Y110" s="58"/>
      <c r="Z110" s="58"/>
      <c r="AA110" s="58"/>
    </row>
    <row r="111" spans="1:30" ht="12.75" hidden="1" customHeight="1" outlineLevel="1" x14ac:dyDescent="0.2">
      <c r="A111" s="76"/>
      <c r="G111" s="58"/>
      <c r="H111" s="58"/>
      <c r="I111" s="58"/>
      <c r="J111" s="58"/>
      <c r="K111" s="58"/>
      <c r="L111" s="58"/>
      <c r="M111" s="58"/>
      <c r="N111" s="58"/>
      <c r="O111" s="58"/>
      <c r="P111" s="58"/>
      <c r="Q111" s="58"/>
      <c r="R111" s="58"/>
      <c r="S111" s="58"/>
      <c r="T111" s="58"/>
      <c r="U111" s="58"/>
      <c r="V111" s="58"/>
      <c r="W111" s="58"/>
      <c r="X111" s="58"/>
      <c r="Y111" s="58"/>
      <c r="Z111" s="58"/>
      <c r="AA111" s="58"/>
    </row>
    <row r="112" spans="1:30" ht="12.75" hidden="1" customHeight="1" outlineLevel="1" x14ac:dyDescent="0.2">
      <c r="A112" s="51">
        <v>0.17</v>
      </c>
    </row>
    <row r="113" spans="1:155" ht="12.75" hidden="1" customHeight="1" outlineLevel="1" x14ac:dyDescent="0.2">
      <c r="A113" s="51">
        <v>9.375E-2</v>
      </c>
    </row>
    <row r="114" spans="1:155" ht="12.75" hidden="1" customHeight="1" outlineLevel="1" x14ac:dyDescent="0.2">
      <c r="A114" s="75" t="s">
        <v>422</v>
      </c>
      <c r="B114" s="74" t="s">
        <v>421</v>
      </c>
      <c r="C114" s="74">
        <v>1518.78</v>
      </c>
      <c r="AI114" s="73"/>
    </row>
    <row r="115" spans="1:155" ht="12.75" hidden="1" customHeight="1" outlineLevel="1" x14ac:dyDescent="0.2">
      <c r="A115" s="75" t="s">
        <v>422</v>
      </c>
      <c r="B115" s="74" t="s">
        <v>419</v>
      </c>
      <c r="C115" s="74">
        <v>112836.48</v>
      </c>
      <c r="AC115" s="51">
        <f>IF(AND($J122&lt;=AC$117,$K122&gt;=AC$118),NETWORKDAYS(AC$117,AC$118),IF(AND($J122&lt;=AC$117,$K122&lt;=AC$118,$K122&gt;=AC$117),NETWORKDAYS(AC$117,$K122),IF(AND($J122&gt;=AC$117,$J122&lt;=AC$118,$K122&lt;=AC$118),NETWORKDAYS($J122,$K122),IF(AND($J122&gt;=AC$117,$K122&gt;=AC$118,$J122&lt;=AC$118),NETWORKDAYS($J122,AC$118),0))))</f>
        <v>2</v>
      </c>
      <c r="AI115" s="51">
        <f>IF(AND($J122&lt;=AI$117,$K122&gt;=AI$118),NETWORKDAYS(AI$117,AI$118),IF(AND($J122&lt;=AI$117,$K122&lt;=AI$118,$K122&gt;=AI$117),NETWORKDAYS(AI$117,$K122),IF(AND($J122&gt;=AI$117,$J122&lt;=AI$118,$K122&lt;=AI$118),NETWORKDAYS($J122,$K122),IF(AND($J122&gt;=AI$117,$K122&gt;=AI$118,$J122&lt;=AI$118),NETWORKDAYS($J122,AI$118),0))))</f>
        <v>4</v>
      </c>
    </row>
    <row r="116" spans="1:155" ht="12.75" hidden="1" customHeight="1" outlineLevel="1" x14ac:dyDescent="0.2">
      <c r="A116" s="75" t="s">
        <v>420</v>
      </c>
      <c r="B116" s="74" t="s">
        <v>421</v>
      </c>
      <c r="C116" s="74">
        <v>1560.45</v>
      </c>
      <c r="AC116" s="51">
        <f>IF(AND($J122&lt;=AC$118,$K122&gt;=AC$119),NETWORKDAYS(AC$118+1,AC$119),IF(AND($J122&lt;=AC$118,$K122&lt;=AC$119,$K122&gt;=AC$118),NETWORKDAYS(AC$118+1,$K122),IF(AND($J122&gt;=AC$118,$J122&lt;=AC$119,$K122&lt;=AC$119),NETWORKDAYS($J122,$K122),IF(AND($J122&gt;=AC$118,$K122&gt;=AC$119,$J122&lt;=AC$119),NETWORKDAYS($J122,AC$119),0))))</f>
        <v>21</v>
      </c>
      <c r="AD116" s="51">
        <f>IF(AND($J122&lt;=AD$117,$K122&gt;=AD$119),NETWORKDAYS(AD$117,AD$119),IF(AND($J122&lt;=AD$117,$K122&lt;=AD$119,$K122&gt;=AD$117),NETWORKDAYS(AD$117,$K122),IF(AND($J122&gt;=AD$117,$J122&lt;=AD$119,$K122&lt;=AD$119),NETWORKDAYS($J122,$K122),IF(AND($J122&gt;=AD$117,$K122&gt;=AD$119,$J122&lt;=AD$119),NETWORKDAYS($J122,AD$119),0))))</f>
        <v>20</v>
      </c>
      <c r="AE116" s="51">
        <f>IF(AND($J122&lt;=AE$117,$K122&gt;=AE$119),NETWORKDAYS(AE$117,AE$119),IF(AND($J122&lt;=AE$117,$K122&lt;=AE$119,$K122&gt;=AE$117),NETWORKDAYS(AE$117,$K122),IF(AND($J122&gt;=AE$117,$J122&lt;=AE$119,$K122&lt;=AE$119),NETWORKDAYS($J122,$K122),IF(AND($J122&gt;=AE$117,$K122&gt;=AE$119,$J122&lt;=AE$119),NETWORKDAYS($J122,AE$119),0))))</f>
        <v>20</v>
      </c>
      <c r="AF116" s="51">
        <f>IF(AND($J122&lt;=AF$117,$K122&gt;=AF$119),NETWORKDAYS(AF$117,AF$119),IF(AND($J122&lt;=AF$117,$K122&lt;=AF$119,$K122&gt;=AF$117),NETWORKDAYS(AF$117,$K122),IF(AND($J122&gt;=AF$117,$J122&lt;=AF$119,$K122&lt;=AF$119),NETWORKDAYS($J122,$K122),IF(AND($J122&gt;=AF$117,$K122&gt;=AF$119,$J122&lt;=AF$119),NETWORKDAYS($J122,AF$119),0))))</f>
        <v>20</v>
      </c>
      <c r="AG116" s="51">
        <f>IF(AND($J122&lt;=AG$117,$K122&gt;=AG$119),NETWORKDAYS(AG$117,AG$119),IF(AND($J122&lt;=AG$117,$K122&lt;=AG$119,$K122&gt;=AG$117),NETWORKDAYS(AG$117,$K122),IF(AND($J122&gt;=AG$117,$J122&lt;=AG$119,$K122&lt;=AG$119),NETWORKDAYS($J122,$K122),IF(AND($J122&gt;=AG$117,$K122&gt;=AG$119,$J122&lt;=AG$119),NETWORKDAYS($J122,AG$119),0))))</f>
        <v>25</v>
      </c>
      <c r="AH116" s="51">
        <f>IF(AND($J122&lt;=AH$117,$K122&gt;=AH$119),NETWORKDAYS(AH$117,AH$119),IF(AND($J122&lt;=AH$117,$K122&lt;=AH$119,$K122&gt;=AH$117),NETWORKDAYS(AH$117,$K122),IF(AND($J122&gt;=AH$117,$J122&lt;=AH$119,$K122&lt;=AH$119),NETWORKDAYS($J122,$K122),IF(AND($J122&gt;=AH$117,$K122&gt;=AH$119,$J122&lt;=AH$119),NETWORKDAYS($J122,AH$119),0))))</f>
        <v>20</v>
      </c>
      <c r="AI116" s="51">
        <f>IF(AND($J122&lt;=AI$118,$K122&gt;=AI$119),NETWORKDAYS(AI$118+1,AI$119),IF(AND($J122&lt;=AI$118,$K122&lt;=AI$119,$K122&gt;=AI$118),NETWORKDAYS(AI$118+1,$K122),IF(AND($J122&gt;=AI$118,$J122&lt;=AI$119,$K122&lt;=AI$119),NETWORKDAYS($J122,$K122),IF(AND($J122&gt;=AI$118,$K122&gt;=AI$119,$J122&lt;=AI$119),NETWORKDAYS($J122,AI$119),0))))</f>
        <v>16</v>
      </c>
      <c r="AJ116" s="51">
        <f>IF(AND($J122&lt;=AJ$117,$K122&gt;=AJ$119),NETWORKDAYS(AJ$117,AJ$119),IF(AND($J122&lt;=AJ$117,$K122&lt;=AJ$119,$K122&gt;=AJ$117),NETWORKDAYS(AJ$117,$K122),IF(AND($J122&gt;=AJ$117,$J122&lt;=AJ$119,$K122&lt;=AJ$119),NETWORKDAYS($J122,$K122),IF(AND($J122&gt;=AJ$117,$K122&gt;=AJ$119,$J122&lt;=AJ$119),NETWORKDAYS($J122,AJ$119),0))))</f>
        <v>25</v>
      </c>
      <c r="AK116" s="51">
        <f>IF(AND($J122&lt;=AK$117,$K122&gt;=AK$119),NETWORKDAYS(AK$117,AK$119),IF(AND($J122&lt;=AK$117,$K122&lt;=AK$119,$K122&gt;=AK$117),NETWORKDAYS(AK$117,$K122),IF(AND($J122&gt;=AK$117,$J122&lt;=AK$119,$K122&lt;=AK$119),NETWORKDAYS($J122,$K122),IF(AND($J122&gt;=AK$117,$K122&gt;=AK$119,$J122&lt;=AK$119),NETWORKDAYS($J122,AK$119),0))))</f>
        <v>20</v>
      </c>
      <c r="AL116" s="51">
        <f>IF(AND($J122&lt;=AL$117,$K122&gt;=AL$119),NETWORKDAYS(AL$117,AL$119),IF(AND($J122&lt;=AL$117,$K122&lt;=AL$119,$K122&gt;=AL$117),NETWORKDAYS(AL$117,$K122),IF(AND($J122&gt;=AL$117,$J122&lt;=AL$119,$K122&lt;=AL$119),NETWORKDAYS($J122,$K122),IF(AND($J122&gt;=AL$117,$K122&gt;=AL$119,$J122&lt;=AL$119),NETWORKDAYS($J122,AL$119),0))))</f>
        <v>25</v>
      </c>
      <c r="AM116" s="51">
        <f>IF(AND($J122&lt;=AM$117,$K122&gt;=AM$119),NETWORKDAYS(AM$117,AM$119),IF(AND($J122&lt;=AM$117,$K122&lt;=AM$119,$K122&gt;=AM$117),NETWORKDAYS(AM$117,$K122),IF(AND($J122&gt;=AM$117,$J122&lt;=AM$119,$K122&lt;=AM$119),NETWORKDAYS($J122,$K122),IF(AND($J122&gt;=AM$117,$K122&gt;=AM$119,$J122&lt;=AM$119),NETWORKDAYS($J122,AM$119),0))))</f>
        <v>20</v>
      </c>
      <c r="AN116" s="51">
        <f>IF(AND($J122&lt;=AN$117,$K122&gt;=AN$119),NETWORKDAYS(AN$117,AN$119),IF(AND($J122&lt;=AN$117,$K122&lt;=AN$119,$K122&gt;=AN$117),NETWORKDAYS(AN$117,$K122),IF(AND($J122&gt;=AN$117,$J122&lt;=AN$119,$K122&lt;=AN$119),NETWORKDAYS($J122,$K122),IF(AND($J122&gt;=AN$117,$K122&gt;=AN$119,$J122&lt;=AN$119),NETWORKDAYS($J122,AN$119),0))))</f>
        <v>23</v>
      </c>
    </row>
    <row r="117" spans="1:155" ht="12.75" hidden="1" customHeight="1" outlineLevel="1" x14ac:dyDescent="0.2">
      <c r="A117" s="75" t="s">
        <v>420</v>
      </c>
      <c r="B117" s="74" t="s">
        <v>419</v>
      </c>
      <c r="C117" s="74">
        <v>116155.20000000001</v>
      </c>
      <c r="AB117" s="51" t="s">
        <v>418</v>
      </c>
      <c r="AC117" s="73">
        <v>41640</v>
      </c>
      <c r="AD117" s="73">
        <f t="shared" ref="AD117:AN117" si="9">AC119+1</f>
        <v>41673</v>
      </c>
      <c r="AE117" s="73">
        <f t="shared" si="9"/>
        <v>41701</v>
      </c>
      <c r="AF117" s="73">
        <f t="shared" si="9"/>
        <v>41729</v>
      </c>
      <c r="AG117" s="73">
        <f t="shared" si="9"/>
        <v>41757</v>
      </c>
      <c r="AH117" s="73">
        <f t="shared" si="9"/>
        <v>41792</v>
      </c>
      <c r="AI117" s="73">
        <f t="shared" si="9"/>
        <v>41820</v>
      </c>
      <c r="AJ117" s="73">
        <f t="shared" si="9"/>
        <v>41848</v>
      </c>
      <c r="AK117" s="73">
        <f t="shared" si="9"/>
        <v>41883</v>
      </c>
      <c r="AL117" s="73">
        <f t="shared" si="9"/>
        <v>41911</v>
      </c>
      <c r="AM117" s="73">
        <f t="shared" si="9"/>
        <v>41946</v>
      </c>
      <c r="AN117" s="73">
        <f t="shared" si="9"/>
        <v>41974</v>
      </c>
      <c r="AO117" s="73"/>
      <c r="AR117" s="73">
        <v>41640</v>
      </c>
      <c r="AS117" s="73">
        <f t="shared" ref="AS117:BC117" si="10">AR119+1</f>
        <v>41673</v>
      </c>
      <c r="AT117" s="73">
        <f t="shared" si="10"/>
        <v>41701</v>
      </c>
      <c r="AU117" s="73">
        <f t="shared" si="10"/>
        <v>41729</v>
      </c>
      <c r="AV117" s="73">
        <f t="shared" si="10"/>
        <v>41757</v>
      </c>
      <c r="AW117" s="73">
        <f t="shared" si="10"/>
        <v>41792</v>
      </c>
      <c r="AX117" s="73">
        <f t="shared" si="10"/>
        <v>41820</v>
      </c>
      <c r="AY117" s="73">
        <f t="shared" si="10"/>
        <v>41848</v>
      </c>
      <c r="AZ117" s="73">
        <f t="shared" si="10"/>
        <v>41883</v>
      </c>
      <c r="BA117" s="73">
        <f t="shared" si="10"/>
        <v>41911</v>
      </c>
      <c r="BB117" s="73">
        <f t="shared" si="10"/>
        <v>41946</v>
      </c>
      <c r="BC117" s="73">
        <f t="shared" si="10"/>
        <v>41974</v>
      </c>
      <c r="BD117" s="73"/>
      <c r="BU117" s="73"/>
      <c r="BV117" s="73"/>
      <c r="BW117" s="73"/>
      <c r="BX117" s="73"/>
      <c r="BY117" s="73"/>
      <c r="BZ117" s="73"/>
      <c r="CA117" s="73"/>
      <c r="CB117" s="73"/>
      <c r="CC117" s="73"/>
      <c r="CD117" s="73"/>
      <c r="CE117" s="73"/>
      <c r="CF117" s="73"/>
    </row>
    <row r="118" spans="1:155" ht="12.75" hidden="1" customHeight="1" outlineLevel="1" x14ac:dyDescent="0.2">
      <c r="A118" s="75"/>
      <c r="B118" s="74"/>
      <c r="C118" s="74"/>
      <c r="AC118" s="73">
        <v>41641</v>
      </c>
      <c r="AD118" s="73"/>
      <c r="AE118" s="73"/>
      <c r="AF118" s="73"/>
      <c r="AG118" s="73"/>
      <c r="AH118" s="73"/>
      <c r="AI118" s="73">
        <v>41823</v>
      </c>
      <c r="AJ118" s="73"/>
      <c r="AK118" s="73"/>
      <c r="AL118" s="73"/>
      <c r="AM118" s="73"/>
      <c r="AN118" s="73"/>
      <c r="AO118" s="73"/>
      <c r="AR118" s="73"/>
      <c r="AS118" s="73"/>
      <c r="AT118" s="73"/>
      <c r="AU118" s="73"/>
      <c r="AV118" s="73"/>
      <c r="AW118" s="73"/>
      <c r="AX118" s="73"/>
      <c r="AY118" s="73"/>
      <c r="AZ118" s="73"/>
      <c r="BA118" s="73"/>
      <c r="BB118" s="73"/>
      <c r="BC118" s="73"/>
      <c r="BD118" s="73"/>
      <c r="BU118" s="73"/>
      <c r="BV118" s="73"/>
      <c r="BW118" s="73"/>
      <c r="BX118" s="73"/>
      <c r="BY118" s="73"/>
      <c r="BZ118" s="73"/>
      <c r="CA118" s="73"/>
      <c r="CB118" s="73"/>
      <c r="CC118" s="73"/>
      <c r="CD118" s="73"/>
      <c r="CE118" s="73"/>
      <c r="CF118" s="73"/>
    </row>
    <row r="119" spans="1:155" ht="12.75" hidden="1" customHeight="1" outlineLevel="1" x14ac:dyDescent="0.2">
      <c r="A119" s="75"/>
      <c r="B119" s="74"/>
      <c r="C119" s="74"/>
      <c r="AB119" s="51" t="s">
        <v>417</v>
      </c>
      <c r="AC119" s="73">
        <v>41672</v>
      </c>
      <c r="AD119" s="73">
        <v>41700</v>
      </c>
      <c r="AE119" s="73">
        <v>41728</v>
      </c>
      <c r="AF119" s="73">
        <v>41756</v>
      </c>
      <c r="AG119" s="73">
        <v>41791</v>
      </c>
      <c r="AH119" s="73">
        <v>41819</v>
      </c>
      <c r="AI119" s="73">
        <v>41847</v>
      </c>
      <c r="AJ119" s="73">
        <v>41882</v>
      </c>
      <c r="AK119" s="73">
        <v>41910</v>
      </c>
      <c r="AL119" s="73">
        <v>41945</v>
      </c>
      <c r="AM119" s="73">
        <v>41973</v>
      </c>
      <c r="AN119" s="73">
        <v>42004</v>
      </c>
      <c r="AO119" s="73"/>
      <c r="AR119" s="73">
        <v>41672</v>
      </c>
      <c r="AS119" s="73">
        <v>41700</v>
      </c>
      <c r="AT119" s="73">
        <v>41728</v>
      </c>
      <c r="AU119" s="73">
        <v>41756</v>
      </c>
      <c r="AV119" s="73">
        <v>41791</v>
      </c>
      <c r="AW119" s="73">
        <v>41819</v>
      </c>
      <c r="AX119" s="73">
        <v>41847</v>
      </c>
      <c r="AY119" s="73">
        <v>41882</v>
      </c>
      <c r="AZ119" s="73">
        <v>41910</v>
      </c>
      <c r="BA119" s="73">
        <v>41945</v>
      </c>
      <c r="BB119" s="73">
        <v>41973</v>
      </c>
      <c r="BC119" s="73">
        <v>42004</v>
      </c>
      <c r="BD119" s="73"/>
      <c r="BU119" s="73"/>
      <c r="BV119" s="73"/>
      <c r="BW119" s="73"/>
      <c r="BX119" s="73"/>
      <c r="BY119" s="73"/>
      <c r="BZ119" s="73"/>
      <c r="CA119" s="73"/>
      <c r="CB119" s="73"/>
      <c r="CC119" s="73"/>
      <c r="CD119" s="73"/>
      <c r="CE119" s="73"/>
      <c r="CF119" s="73"/>
    </row>
    <row r="120" spans="1:155" ht="25.5" customHeight="1" collapsed="1" x14ac:dyDescent="0.2">
      <c r="E120" s="44" t="s">
        <v>373</v>
      </c>
      <c r="F120" s="44" t="s">
        <v>374</v>
      </c>
      <c r="G120" s="44" t="s">
        <v>375</v>
      </c>
      <c r="H120" s="44" t="s">
        <v>376</v>
      </c>
      <c r="I120" s="44" t="s">
        <v>377</v>
      </c>
      <c r="J120" s="44" t="s">
        <v>378</v>
      </c>
      <c r="K120" s="44" t="s">
        <v>379</v>
      </c>
      <c r="L120" s="44" t="s">
        <v>380</v>
      </c>
      <c r="M120" s="72"/>
      <c r="N120" s="45" t="s">
        <v>381</v>
      </c>
      <c r="O120" s="45" t="s">
        <v>382</v>
      </c>
      <c r="P120" s="45" t="s">
        <v>383</v>
      </c>
      <c r="Q120" s="45" t="s">
        <v>384</v>
      </c>
      <c r="R120" s="45" t="s">
        <v>385</v>
      </c>
      <c r="S120" s="45" t="s">
        <v>386</v>
      </c>
      <c r="T120" s="45" t="s">
        <v>387</v>
      </c>
      <c r="U120" s="45" t="s">
        <v>388</v>
      </c>
      <c r="V120" s="45" t="s">
        <v>389</v>
      </c>
      <c r="W120" s="45" t="s">
        <v>390</v>
      </c>
      <c r="X120" s="45" t="s">
        <v>391</v>
      </c>
      <c r="Y120" s="45" t="s">
        <v>392</v>
      </c>
      <c r="Z120" s="46" t="s">
        <v>393</v>
      </c>
      <c r="AA120" s="72"/>
      <c r="AB120" s="47" t="s">
        <v>394</v>
      </c>
      <c r="AC120" s="45" t="s">
        <v>382</v>
      </c>
      <c r="AD120" s="45" t="s">
        <v>383</v>
      </c>
      <c r="AE120" s="45" t="s">
        <v>384</v>
      </c>
      <c r="AF120" s="45" t="s">
        <v>385</v>
      </c>
      <c r="AG120" s="45" t="s">
        <v>386</v>
      </c>
      <c r="AH120" s="45" t="s">
        <v>387</v>
      </c>
      <c r="AI120" s="45" t="s">
        <v>388</v>
      </c>
      <c r="AJ120" s="45" t="s">
        <v>389</v>
      </c>
      <c r="AK120" s="45" t="s">
        <v>390</v>
      </c>
      <c r="AL120" s="45" t="s">
        <v>391</v>
      </c>
      <c r="AM120" s="45" t="s">
        <v>392</v>
      </c>
      <c r="AN120" s="45" t="s">
        <v>393</v>
      </c>
      <c r="AO120" s="48"/>
      <c r="AP120" s="45" t="s">
        <v>395</v>
      </c>
      <c r="AQ120" s="45" t="s">
        <v>396</v>
      </c>
      <c r="AR120" s="45" t="s">
        <v>382</v>
      </c>
      <c r="AS120" s="45" t="s">
        <v>383</v>
      </c>
      <c r="AT120" s="45" t="s">
        <v>384</v>
      </c>
      <c r="AU120" s="45" t="s">
        <v>385</v>
      </c>
      <c r="AV120" s="45" t="s">
        <v>386</v>
      </c>
      <c r="AW120" s="45" t="s">
        <v>387</v>
      </c>
      <c r="AX120" s="45" t="s">
        <v>388</v>
      </c>
      <c r="AY120" s="45" t="s">
        <v>389</v>
      </c>
      <c r="AZ120" s="45" t="s">
        <v>390</v>
      </c>
      <c r="BA120" s="45" t="s">
        <v>391</v>
      </c>
      <c r="BB120" s="45" t="s">
        <v>392</v>
      </c>
      <c r="BC120" s="45" t="s">
        <v>393</v>
      </c>
      <c r="BD120" s="71"/>
      <c r="BE120" s="45" t="s">
        <v>397</v>
      </c>
      <c r="BF120" s="45" t="s">
        <v>382</v>
      </c>
      <c r="BG120" s="45" t="s">
        <v>383</v>
      </c>
      <c r="BH120" s="45" t="s">
        <v>384</v>
      </c>
      <c r="BI120" s="45" t="s">
        <v>385</v>
      </c>
      <c r="BJ120" s="45" t="s">
        <v>386</v>
      </c>
      <c r="BK120" s="45" t="s">
        <v>387</v>
      </c>
      <c r="BL120" s="45" t="s">
        <v>388</v>
      </c>
      <c r="BM120" s="45" t="s">
        <v>389</v>
      </c>
      <c r="BN120" s="45" t="s">
        <v>390</v>
      </c>
      <c r="BO120" s="45" t="s">
        <v>391</v>
      </c>
      <c r="BP120" s="45" t="s">
        <v>392</v>
      </c>
      <c r="BQ120" s="45" t="s">
        <v>393</v>
      </c>
      <c r="BR120" s="71"/>
      <c r="BS120" s="45" t="s">
        <v>398</v>
      </c>
      <c r="BT120" s="45" t="s">
        <v>399</v>
      </c>
      <c r="BU120" s="45" t="s">
        <v>382</v>
      </c>
      <c r="BV120" s="45" t="s">
        <v>383</v>
      </c>
      <c r="BW120" s="45" t="s">
        <v>384</v>
      </c>
      <c r="BX120" s="45" t="s">
        <v>385</v>
      </c>
      <c r="BY120" s="45" t="s">
        <v>386</v>
      </c>
      <c r="BZ120" s="45" t="s">
        <v>387</v>
      </c>
      <c r="CA120" s="45" t="s">
        <v>388</v>
      </c>
      <c r="CB120" s="45" t="s">
        <v>389</v>
      </c>
      <c r="CC120" s="45" t="s">
        <v>390</v>
      </c>
      <c r="CD120" s="45" t="s">
        <v>391</v>
      </c>
      <c r="CE120" s="45" t="s">
        <v>392</v>
      </c>
      <c r="CF120" s="45" t="s">
        <v>393</v>
      </c>
      <c r="CG120" s="71"/>
      <c r="CH120" s="45" t="s">
        <v>400</v>
      </c>
      <c r="CI120" s="45" t="s">
        <v>382</v>
      </c>
      <c r="CJ120" s="45" t="s">
        <v>383</v>
      </c>
      <c r="CK120" s="45" t="s">
        <v>384</v>
      </c>
      <c r="CL120" s="45" t="s">
        <v>385</v>
      </c>
      <c r="CM120" s="45" t="s">
        <v>386</v>
      </c>
      <c r="CN120" s="45" t="s">
        <v>387</v>
      </c>
      <c r="CO120" s="45" t="s">
        <v>388</v>
      </c>
      <c r="CP120" s="45" t="s">
        <v>389</v>
      </c>
      <c r="CQ120" s="45" t="s">
        <v>390</v>
      </c>
      <c r="CR120" s="45" t="s">
        <v>391</v>
      </c>
      <c r="CS120" s="45" t="s">
        <v>392</v>
      </c>
      <c r="CT120" s="45" t="s">
        <v>393</v>
      </c>
      <c r="CV120" s="49" t="s">
        <v>401</v>
      </c>
      <c r="CW120" s="49" t="s">
        <v>382</v>
      </c>
      <c r="CX120" s="49" t="s">
        <v>383</v>
      </c>
      <c r="CY120" s="49" t="s">
        <v>384</v>
      </c>
      <c r="CZ120" s="49" t="s">
        <v>385</v>
      </c>
      <c r="DA120" s="49" t="s">
        <v>386</v>
      </c>
      <c r="DB120" s="49" t="s">
        <v>387</v>
      </c>
      <c r="DC120" s="49" t="s">
        <v>388</v>
      </c>
      <c r="DD120" s="49" t="s">
        <v>389</v>
      </c>
      <c r="DE120" s="49" t="s">
        <v>390</v>
      </c>
      <c r="DF120" s="49" t="s">
        <v>391</v>
      </c>
      <c r="DG120" s="49" t="s">
        <v>392</v>
      </c>
      <c r="DH120" s="49" t="s">
        <v>393</v>
      </c>
      <c r="DI120" s="71"/>
      <c r="DJ120" s="49" t="s">
        <v>402</v>
      </c>
      <c r="DK120" s="49" t="s">
        <v>382</v>
      </c>
      <c r="DL120" s="49" t="s">
        <v>383</v>
      </c>
      <c r="DM120" s="49" t="s">
        <v>384</v>
      </c>
      <c r="DN120" s="49" t="s">
        <v>385</v>
      </c>
      <c r="DO120" s="49" t="s">
        <v>386</v>
      </c>
      <c r="DP120" s="49" t="s">
        <v>387</v>
      </c>
      <c r="DQ120" s="49" t="s">
        <v>388</v>
      </c>
      <c r="DR120" s="49" t="s">
        <v>389</v>
      </c>
      <c r="DS120" s="49" t="s">
        <v>390</v>
      </c>
      <c r="DT120" s="49" t="s">
        <v>391</v>
      </c>
      <c r="DU120" s="49" t="s">
        <v>392</v>
      </c>
      <c r="DV120" s="49" t="s">
        <v>393</v>
      </c>
      <c r="DW120" s="71"/>
      <c r="DX120" s="49" t="s">
        <v>403</v>
      </c>
      <c r="DY120" s="49" t="s">
        <v>382</v>
      </c>
      <c r="DZ120" s="49" t="s">
        <v>383</v>
      </c>
      <c r="EA120" s="49" t="s">
        <v>384</v>
      </c>
      <c r="EB120" s="49" t="s">
        <v>385</v>
      </c>
      <c r="EC120" s="49" t="s">
        <v>386</v>
      </c>
      <c r="ED120" s="49" t="s">
        <v>387</v>
      </c>
      <c r="EE120" s="49" t="s">
        <v>388</v>
      </c>
      <c r="EF120" s="49" t="s">
        <v>389</v>
      </c>
      <c r="EG120" s="49" t="s">
        <v>390</v>
      </c>
      <c r="EH120" s="49" t="s">
        <v>391</v>
      </c>
      <c r="EI120" s="49" t="s">
        <v>392</v>
      </c>
      <c r="EJ120" s="49" t="s">
        <v>393</v>
      </c>
      <c r="EK120" s="71"/>
      <c r="EL120" s="50" t="s">
        <v>404</v>
      </c>
      <c r="EM120" s="70" t="s">
        <v>382</v>
      </c>
      <c r="EN120" s="49" t="s">
        <v>383</v>
      </c>
      <c r="EO120" s="49" t="s">
        <v>384</v>
      </c>
      <c r="EP120" s="49" t="s">
        <v>385</v>
      </c>
      <c r="EQ120" s="49" t="s">
        <v>386</v>
      </c>
      <c r="ER120" s="49" t="s">
        <v>387</v>
      </c>
      <c r="ES120" s="49" t="s">
        <v>388</v>
      </c>
      <c r="ET120" s="49" t="s">
        <v>389</v>
      </c>
      <c r="EU120" s="49" t="s">
        <v>390</v>
      </c>
      <c r="EV120" s="49" t="s">
        <v>391</v>
      </c>
      <c r="EW120" s="49" t="s">
        <v>392</v>
      </c>
      <c r="EX120" s="49" t="s">
        <v>393</v>
      </c>
      <c r="EY120" s="58"/>
    </row>
    <row r="122" spans="1:155" ht="12.75" customHeight="1" x14ac:dyDescent="0.2">
      <c r="E122" s="52" t="s">
        <v>405</v>
      </c>
      <c r="G122" s="53" t="s">
        <v>406</v>
      </c>
      <c r="H122" s="54" t="s">
        <v>516</v>
      </c>
      <c r="I122" s="69"/>
      <c r="J122" s="55">
        <v>41640</v>
      </c>
      <c r="K122" s="55">
        <v>42004</v>
      </c>
      <c r="L122" s="56">
        <v>1</v>
      </c>
      <c r="M122" s="56"/>
      <c r="N122" s="68">
        <f>SUM(O122:Z122)</f>
        <v>85756.995612399201</v>
      </c>
      <c r="O122" s="62">
        <f t="shared" ref="O122:Z126" si="11">AC122+AR122+BF122+BU122+CI122</f>
        <v>7425.8163577692303</v>
      </c>
      <c r="P122" s="62">
        <f t="shared" si="11"/>
        <v>6468.2573315384625</v>
      </c>
      <c r="Q122" s="62">
        <f t="shared" si="11"/>
        <v>6468.2573315384625</v>
      </c>
      <c r="R122" s="62">
        <f t="shared" si="11"/>
        <v>6468.2573315384625</v>
      </c>
      <c r="S122" s="62">
        <f t="shared" si="11"/>
        <v>8085.321664423077</v>
      </c>
      <c r="T122" s="62">
        <f t="shared" si="11"/>
        <v>6468.2573315384625</v>
      </c>
      <c r="U122" s="62">
        <f t="shared" si="11"/>
        <v>6520.0033901907691</v>
      </c>
      <c r="V122" s="62">
        <f t="shared" si="11"/>
        <v>8166.1748810673062</v>
      </c>
      <c r="W122" s="62">
        <f t="shared" si="11"/>
        <v>6532.9399048538453</v>
      </c>
      <c r="X122" s="62">
        <f t="shared" si="11"/>
        <v>8166.1748810673062</v>
      </c>
      <c r="Y122" s="62">
        <f t="shared" si="11"/>
        <v>6532.9399048538453</v>
      </c>
      <c r="Z122" s="62">
        <f t="shared" si="11"/>
        <v>8454.5953020199722</v>
      </c>
      <c r="AB122" s="67">
        <f>SUM(AC122:AN122)</f>
        <v>66222.36023076922</v>
      </c>
      <c r="AC122" s="66">
        <f>IF(AND($J122&lt;=AC$117,$K122&gt;=AC$118),NETWORKDAYS(AC$117,AC$118),IF(AND($J122&lt;=AC$117,$K122&lt;=AC$118,$K122&gt;=AC$117),NETWORKDAYS(AC$117,$K122),IF(AND($J122&gt;=AC$117,$J122&lt;=AC$118,$K122&lt;=AC$118),NETWORKDAYS($J122,$K122),IF(AND($J122&gt;=AC$117,$K122&gt;=AC$118,$J122&lt;=AC$118),NETWORKDAYS($J122,AC$118),0))))*IF($H122="TRP",$I122/260,VLOOKUP($H122,$C$2:$F$97,2,FALSE)/260)*$L122+IF(AND($J122&lt;=AC$118,$K122&gt;=AC$119),NETWORKDAYS(AC$118+1,AC$119),IF(AND($J122&lt;=AC$118,$K122&lt;=AC$119,$K122&gt;=AC$118),NETWORKDAYS(AC$118+1,$K122),IF(AND($J122&gt;=AC$118,$J122&lt;=AC$119,$K122&lt;=AC$119),NETWORKDAYS($J122,$K122),IF(AND($J122&gt;=AC$118,$K122&gt;=AC$119,$J122&lt;=AC$119),NETWORKDAYS($J122,AC$119),0))))*IF($H122="TRP",$I122/260,VLOOKUP($H122,$C$2:$F$97,3,FALSE)/260)*$L122</f>
        <v>5797.9538461538459</v>
      </c>
      <c r="AD122" s="66">
        <f t="shared" ref="AD122:AH126" si="12">IF(AND($J122&lt;=AD$117,$K122&gt;=AD$119),NETWORKDAYS(AD$117,AD$119),IF(AND($J122&lt;=AD$117,$K122&lt;=AD$119,$K122&gt;=AD$117),NETWORKDAYS(AD$117,$K122),IF(AND($J122&gt;=AD$117,$J122&lt;=AD$119,$K122&lt;=AD$119),NETWORKDAYS($J122,$K122),IF(AND($J122&gt;=AD$117,$K122&gt;=AD$119,$J122&lt;=AD$119),NETWORKDAYS($J122,AD$119),0))))*IF($H122="TRP",$I122/260,VLOOKUP($H122,$C$2:$F$97,3,FALSE)/260)*$L122</f>
        <v>5050.3076923076924</v>
      </c>
      <c r="AE122" s="66">
        <f t="shared" si="12"/>
        <v>5050.3076923076924</v>
      </c>
      <c r="AF122" s="66">
        <f t="shared" si="12"/>
        <v>5050.3076923076924</v>
      </c>
      <c r="AG122" s="66">
        <f t="shared" si="12"/>
        <v>6312.8846153846152</v>
      </c>
      <c r="AH122" s="66">
        <f t="shared" si="12"/>
        <v>5050.3076923076924</v>
      </c>
      <c r="AI122" s="66">
        <f>IF(AND($J122&lt;=AI$117,$K122&gt;=AI$118),NETWORKDAYS(AI$117,AI$118),IF(AND($J122&lt;=AI$117,$K122&lt;=AI$118,$K122&gt;=AI$117),NETWORKDAYS(AI$117,$K122),IF(AND($J122&gt;=AI$117,$J122&lt;=AI$118,$K122&lt;=AI$118),NETWORKDAYS($J122,$K122),IF(AND($J122&gt;=AI$117,$K122&gt;=AI$118,$J122&lt;=AI$118),NETWORKDAYS($J122,AI$118),0))))*IF($H122="TRP",$I122/260,VLOOKUP($H122,$C$2:$F$97,3,FALSE)/260)*$L122+IF(AND($J122&lt;=AI$118,$K122&gt;=AI$119),NETWORKDAYS(AI$118+1,AI$119),IF(AND($J122&lt;=AI$118,$K122&lt;=AI$119,$K122&gt;=AI$118),NETWORKDAYS(AI$118+1,$K122),IF(AND($J122&gt;=AI$118,$J122&lt;=AI$119,$K122&lt;=AI$119),NETWORKDAYS($J122,$K122),IF(AND($J122&gt;=AI$118,$K122&gt;=AI$119,$J122&lt;=AI$119),NETWORKDAYS($J122,AI$119),0))))*IF($H122="TRP",$I122/260,VLOOKUP($H122,$C$2:$F$97,4,FALSE)/260)*$L122</f>
        <v>5090.7101538461538</v>
      </c>
      <c r="AJ122" s="66">
        <f t="shared" ref="AJ122:AN126" si="13">IF(AND($J122&lt;=AJ$117,$K122&gt;=AJ$119),NETWORKDAYS(AJ$117,AJ$119),IF(AND($J122&lt;=AJ$117,$K122&lt;=AJ$119,$K122&gt;=AJ$117),NETWORKDAYS(AJ$117,$K122),IF(AND($J122&gt;=AJ$117,$J122&lt;=AJ$119,$K122&lt;=AJ$119),NETWORKDAYS($J122,$K122),IF(AND($J122&gt;=AJ$117,$K122&gt;=AJ$119,$J122&lt;=AJ$119),NETWORKDAYS($J122,AJ$119),0))))*IF($H122="TRP",$I122/260,VLOOKUP($H122,$C$2:$F$97,4,FALSE)/260)*$L122</f>
        <v>6376.0134615384604</v>
      </c>
      <c r="AK122" s="66">
        <f t="shared" si="13"/>
        <v>5100.8107692307685</v>
      </c>
      <c r="AL122" s="66">
        <f t="shared" si="13"/>
        <v>6376.0134615384604</v>
      </c>
      <c r="AM122" s="66">
        <f t="shared" si="13"/>
        <v>5100.8107692307685</v>
      </c>
      <c r="AN122" s="66">
        <f t="shared" si="13"/>
        <v>5865.9323846153839</v>
      </c>
      <c r="AO122" s="66"/>
      <c r="AP122" s="62">
        <v>0</v>
      </c>
      <c r="AQ122" s="68">
        <v>0</v>
      </c>
      <c r="AR122" s="66">
        <f t="shared" ref="AR122:BC126" si="14">IF(AND($J122&lt;=AR$117,$K122&gt;=AR$119),NETWORKDAYS(AR$117,AR$119),IF(AND($J122&lt;=AR$117,$K122&lt;=AR$119,$K122&gt;=AR$117),NETWORKDAYS(AR$117,$K122),IF(AND($J122&gt;=AR$117,$J122&lt;=AR$119,$K122&lt;=AR$119),NETWORKDAYS($J122,$K122),IF(AND($J122&gt;=AR$117,$K122&gt;=AR$119,$J122&lt;=AR$119),NETWORKDAYS($J122,AR$119),0))))*$AP122/260*$L122</f>
        <v>0</v>
      </c>
      <c r="AS122" s="66">
        <f t="shared" si="14"/>
        <v>0</v>
      </c>
      <c r="AT122" s="66">
        <f t="shared" si="14"/>
        <v>0</v>
      </c>
      <c r="AU122" s="66">
        <f t="shared" si="14"/>
        <v>0</v>
      </c>
      <c r="AV122" s="66">
        <f t="shared" si="14"/>
        <v>0</v>
      </c>
      <c r="AW122" s="66">
        <f t="shared" si="14"/>
        <v>0</v>
      </c>
      <c r="AX122" s="66">
        <f t="shared" si="14"/>
        <v>0</v>
      </c>
      <c r="AY122" s="66">
        <f t="shared" si="14"/>
        <v>0</v>
      </c>
      <c r="AZ122" s="66">
        <f t="shared" si="14"/>
        <v>0</v>
      </c>
      <c r="BA122" s="66">
        <f t="shared" si="14"/>
        <v>0</v>
      </c>
      <c r="BB122" s="66">
        <f t="shared" si="14"/>
        <v>0</v>
      </c>
      <c r="BC122" s="66">
        <f t="shared" si="14"/>
        <v>0</v>
      </c>
      <c r="BD122" s="66"/>
      <c r="BE122" s="62">
        <v>0</v>
      </c>
      <c r="BF122" s="62">
        <v>0</v>
      </c>
      <c r="BG122" s="62">
        <v>0</v>
      </c>
      <c r="BH122" s="62">
        <f>BE122</f>
        <v>0</v>
      </c>
      <c r="BI122" s="62">
        <v>0</v>
      </c>
      <c r="BJ122" s="62">
        <v>0</v>
      </c>
      <c r="BK122" s="62">
        <v>0</v>
      </c>
      <c r="BL122" s="62">
        <v>0</v>
      </c>
      <c r="BM122" s="62">
        <v>0</v>
      </c>
      <c r="BN122" s="62">
        <v>0</v>
      </c>
      <c r="BO122" s="62">
        <v>0</v>
      </c>
      <c r="BP122" s="62">
        <v>0</v>
      </c>
      <c r="BQ122" s="62">
        <v>0</v>
      </c>
      <c r="BS122" s="57">
        <v>0.17</v>
      </c>
      <c r="BT122" s="68">
        <f>SUM(BU122:CF122)</f>
        <v>11257.801239230768</v>
      </c>
      <c r="BU122" s="66">
        <f t="shared" ref="BU122:CF126" si="15">SUM(AC122,AR122,BF122)*$BS122</f>
        <v>985.65215384615385</v>
      </c>
      <c r="BV122" s="66">
        <f t="shared" si="15"/>
        <v>858.55230769230775</v>
      </c>
      <c r="BW122" s="66">
        <f t="shared" si="15"/>
        <v>858.55230769230775</v>
      </c>
      <c r="BX122" s="66">
        <f t="shared" si="15"/>
        <v>858.55230769230775</v>
      </c>
      <c r="BY122" s="66">
        <f t="shared" si="15"/>
        <v>1073.1903846153846</v>
      </c>
      <c r="BZ122" s="66">
        <f t="shared" si="15"/>
        <v>858.55230769230775</v>
      </c>
      <c r="CA122" s="66">
        <f t="shared" si="15"/>
        <v>865.4207261538462</v>
      </c>
      <c r="CB122" s="66">
        <f t="shared" si="15"/>
        <v>1083.9222884615383</v>
      </c>
      <c r="CC122" s="66">
        <f t="shared" si="15"/>
        <v>867.13783076923073</v>
      </c>
      <c r="CD122" s="66">
        <f t="shared" si="15"/>
        <v>1083.9222884615383</v>
      </c>
      <c r="CE122" s="66">
        <f t="shared" si="15"/>
        <v>867.13783076923073</v>
      </c>
      <c r="CF122" s="66">
        <f t="shared" si="15"/>
        <v>997.20850538461536</v>
      </c>
      <c r="CH122" s="67">
        <f>SUM(CI122:CT122)</f>
        <v>8276.8341423992042</v>
      </c>
      <c r="CI122" s="66">
        <f t="shared" ref="CI122:CT126" si="16">CW122+DK122+DY122+EM122</f>
        <v>642.21035776923077</v>
      </c>
      <c r="CJ122" s="66">
        <f t="shared" si="16"/>
        <v>559.39733153846157</v>
      </c>
      <c r="CK122" s="66">
        <f t="shared" si="16"/>
        <v>559.39733153846157</v>
      </c>
      <c r="CL122" s="66">
        <f t="shared" si="16"/>
        <v>559.39733153846157</v>
      </c>
      <c r="CM122" s="66">
        <f t="shared" si="16"/>
        <v>699.24666442307694</v>
      </c>
      <c r="CN122" s="66">
        <f t="shared" si="16"/>
        <v>559.39733153846157</v>
      </c>
      <c r="CO122" s="66">
        <f t="shared" si="16"/>
        <v>563.87251019076928</v>
      </c>
      <c r="CP122" s="66">
        <f t="shared" si="16"/>
        <v>706.23913106730754</v>
      </c>
      <c r="CQ122" s="66">
        <f t="shared" si="16"/>
        <v>564.99130485384603</v>
      </c>
      <c r="CR122" s="66">
        <f t="shared" si="16"/>
        <v>706.23913106730754</v>
      </c>
      <c r="CS122" s="66">
        <f t="shared" si="16"/>
        <v>564.99130485384603</v>
      </c>
      <c r="CT122" s="66">
        <f t="shared" si="16"/>
        <v>1591.4544120199741</v>
      </c>
      <c r="CV122" s="65">
        <f>IF(H122="TRP","0",IF(LEFT(H122,3)="ACA",IF(SUM(AB122,AQ122)*0.01346&gt;$C$116,$C$116,SUM(AB122,AQ122)*0.01346),IF(SUM(AB122,AQ122)*0.01346&gt;$C$114,$C$114,SUM(AB122,AQ122)*0.01346)))</f>
        <v>891.35296870615366</v>
      </c>
      <c r="CW122" s="64">
        <v>0</v>
      </c>
      <c r="CX122" s="64">
        <v>0</v>
      </c>
      <c r="CY122" s="64">
        <v>0</v>
      </c>
      <c r="CZ122" s="64">
        <v>0</v>
      </c>
      <c r="DA122" s="64">
        <v>0</v>
      </c>
      <c r="DB122" s="64">
        <v>0</v>
      </c>
      <c r="DC122" s="64">
        <v>0</v>
      </c>
      <c r="DD122" s="64">
        <v>0</v>
      </c>
      <c r="DE122" s="64">
        <v>0</v>
      </c>
      <c r="DF122" s="64">
        <v>0</v>
      </c>
      <c r="DG122" s="64">
        <v>0</v>
      </c>
      <c r="DH122" s="64">
        <f>CV122</f>
        <v>891.35296870615366</v>
      </c>
      <c r="DJ122" s="63">
        <f>SUM(DK122:DV122)</f>
        <v>2980.0062103846153</v>
      </c>
      <c r="DK122" s="62">
        <f t="shared" ref="DK122:DV126" si="17">SUM(AC122,AR122)*0.045</f>
        <v>260.90792307692305</v>
      </c>
      <c r="DL122" s="62">
        <f t="shared" si="17"/>
        <v>227.26384615384615</v>
      </c>
      <c r="DM122" s="62">
        <f t="shared" si="17"/>
        <v>227.26384615384615</v>
      </c>
      <c r="DN122" s="62">
        <f t="shared" si="17"/>
        <v>227.26384615384615</v>
      </c>
      <c r="DO122" s="62">
        <f t="shared" si="17"/>
        <v>284.07980769230767</v>
      </c>
      <c r="DP122" s="62">
        <f t="shared" si="17"/>
        <v>227.26384615384615</v>
      </c>
      <c r="DQ122" s="62">
        <f t="shared" si="17"/>
        <v>229.08195692307692</v>
      </c>
      <c r="DR122" s="62">
        <f t="shared" si="17"/>
        <v>286.92060576923069</v>
      </c>
      <c r="DS122" s="62">
        <f t="shared" si="17"/>
        <v>229.53648461538458</v>
      </c>
      <c r="DT122" s="62">
        <f t="shared" si="17"/>
        <v>286.92060576923069</v>
      </c>
      <c r="DU122" s="62">
        <f t="shared" si="17"/>
        <v>229.53648461538458</v>
      </c>
      <c r="DV122" s="62">
        <f t="shared" si="17"/>
        <v>263.96695730769227</v>
      </c>
      <c r="DX122" s="63">
        <f>SUM(DY122:EJ122)</f>
        <v>134.22742639895077</v>
      </c>
      <c r="DY122" s="62">
        <f t="shared" ref="DY122:EJ126" si="18">SUM(AC122,AR122,BF122,CW122)*0.002</f>
        <v>11.595907692307692</v>
      </c>
      <c r="DZ122" s="62">
        <f t="shared" si="18"/>
        <v>10.100615384615384</v>
      </c>
      <c r="EA122" s="62">
        <f t="shared" si="18"/>
        <v>10.100615384615384</v>
      </c>
      <c r="EB122" s="62">
        <f t="shared" si="18"/>
        <v>10.100615384615384</v>
      </c>
      <c r="EC122" s="62">
        <f t="shared" si="18"/>
        <v>12.625769230769231</v>
      </c>
      <c r="ED122" s="62">
        <f t="shared" si="18"/>
        <v>10.100615384615384</v>
      </c>
      <c r="EE122" s="62">
        <f t="shared" si="18"/>
        <v>10.181420307692308</v>
      </c>
      <c r="EF122" s="62">
        <f t="shared" si="18"/>
        <v>12.752026923076921</v>
      </c>
      <c r="EG122" s="62">
        <f t="shared" si="18"/>
        <v>10.201621538461538</v>
      </c>
      <c r="EH122" s="62">
        <f t="shared" si="18"/>
        <v>12.752026923076921</v>
      </c>
      <c r="EI122" s="62">
        <f t="shared" si="18"/>
        <v>10.201621538461538</v>
      </c>
      <c r="EJ122" s="62">
        <f t="shared" si="18"/>
        <v>13.514570706643076</v>
      </c>
      <c r="EL122" s="63">
        <f>SUM(EM122:EX122)</f>
        <v>4271.2475369094846</v>
      </c>
      <c r="EM122" s="62">
        <f t="shared" ref="EM122:EX126" si="19">SUM(AC122,AR122,BF122,BU122,CW122)*0.0545</f>
        <v>369.70652699999999</v>
      </c>
      <c r="EN122" s="62">
        <f t="shared" si="19"/>
        <v>322.03287</v>
      </c>
      <c r="EO122" s="62">
        <f t="shared" si="19"/>
        <v>322.03287</v>
      </c>
      <c r="EP122" s="62">
        <f t="shared" si="19"/>
        <v>322.03287</v>
      </c>
      <c r="EQ122" s="62">
        <f t="shared" si="19"/>
        <v>402.5410875</v>
      </c>
      <c r="ER122" s="62">
        <f t="shared" si="19"/>
        <v>322.03287</v>
      </c>
      <c r="ES122" s="62">
        <f t="shared" si="19"/>
        <v>324.60913296000001</v>
      </c>
      <c r="ET122" s="62">
        <f t="shared" si="19"/>
        <v>406.56649837499992</v>
      </c>
      <c r="EU122" s="62">
        <f t="shared" si="19"/>
        <v>325.25319869999998</v>
      </c>
      <c r="EV122" s="62">
        <f t="shared" si="19"/>
        <v>406.56649837499992</v>
      </c>
      <c r="EW122" s="62">
        <f t="shared" si="19"/>
        <v>325.25319869999998</v>
      </c>
      <c r="EX122" s="62">
        <f t="shared" si="19"/>
        <v>422.61991529948529</v>
      </c>
    </row>
    <row r="123" spans="1:155" ht="12.75" customHeight="1" x14ac:dyDescent="0.2">
      <c r="E123" s="52" t="s">
        <v>407</v>
      </c>
      <c r="G123" s="53" t="s">
        <v>408</v>
      </c>
      <c r="H123" s="54" t="s">
        <v>409</v>
      </c>
      <c r="I123" s="69"/>
      <c r="J123" s="55">
        <v>41640</v>
      </c>
      <c r="K123" s="55">
        <v>41820</v>
      </c>
      <c r="L123" s="56">
        <v>0.8</v>
      </c>
      <c r="M123" s="56"/>
      <c r="N123" s="68">
        <f>SUM(O123:Z123)</f>
        <v>57374.300257884097</v>
      </c>
      <c r="O123" s="62">
        <f t="shared" si="11"/>
        <v>10103.017170938461</v>
      </c>
      <c r="P123" s="62">
        <f t="shared" si="11"/>
        <v>8800.2348353846155</v>
      </c>
      <c r="Q123" s="62">
        <f t="shared" si="11"/>
        <v>8800.2348353846155</v>
      </c>
      <c r="R123" s="62">
        <f t="shared" si="11"/>
        <v>8800.2348353846155</v>
      </c>
      <c r="S123" s="62">
        <f t="shared" si="11"/>
        <v>11000.29354423077</v>
      </c>
      <c r="T123" s="62">
        <f t="shared" si="11"/>
        <v>8800.2348353846155</v>
      </c>
      <c r="U123" s="62">
        <f t="shared" si="11"/>
        <v>440.01174176923081</v>
      </c>
      <c r="V123" s="62">
        <f t="shared" si="11"/>
        <v>0</v>
      </c>
      <c r="W123" s="62">
        <f t="shared" si="11"/>
        <v>0</v>
      </c>
      <c r="X123" s="62">
        <f t="shared" si="11"/>
        <v>0</v>
      </c>
      <c r="Y123" s="62">
        <f t="shared" si="11"/>
        <v>0</v>
      </c>
      <c r="Z123" s="62">
        <f t="shared" si="11"/>
        <v>630.03845940716917</v>
      </c>
      <c r="AB123" s="67">
        <f>SUM(AC123:AN123)</f>
        <v>44304.975384615384</v>
      </c>
      <c r="AC123" s="66">
        <f>IF(AND($J123&lt;=AC$117,$K123&gt;=AC$118),NETWORKDAYS(AC$117,AC$118),IF(AND($J123&lt;=AC$117,$K123&lt;=AC$118,$K123&gt;=AC$117),NETWORKDAYS(AC$117,$K123),IF(AND($J123&gt;=AC$117,$J123&lt;=AC$118,$K123&lt;=AC$118),NETWORKDAYS($J123,$K123),IF(AND($J123&gt;=AC$117,$K123&gt;=AC$118,$J123&lt;=AC$118),NETWORKDAYS($J123,AC$118),0))))*IF($H123="TRP",$I123/260,VLOOKUP($H123,$C$2:$F$97,2,FALSE)/260)*$L123+IF(AND($J123&lt;=AC$118,$K123&gt;=AC$119),NETWORKDAYS(AC$118+1,AC$119),IF(AND($J123&lt;=AC$118,$K123&lt;=AC$119,$K123&gt;=AC$118),NETWORKDAYS(AC$118+1,$K123),IF(AND($J123&gt;=AC$118,$J123&lt;=AC$119,$K123&lt;=AC$119),NETWORKDAYS($J123,$K123),IF(AND($J123&gt;=AC$118,$K123&gt;=AC$119,$J123&lt;=AC$119),NETWORKDAYS($J123,AC$119),0))))*IF($H123="TRP",$I123/260,VLOOKUP($H123,$C$2:$F$97,3,FALSE)/260)*$L123</f>
        <v>7888.2676923076924</v>
      </c>
      <c r="AD123" s="66">
        <f t="shared" si="12"/>
        <v>6871.0769230769238</v>
      </c>
      <c r="AE123" s="66">
        <f t="shared" si="12"/>
        <v>6871.0769230769238</v>
      </c>
      <c r="AF123" s="66">
        <f t="shared" si="12"/>
        <v>6871.0769230769238</v>
      </c>
      <c r="AG123" s="66">
        <f t="shared" si="12"/>
        <v>8588.8461538461543</v>
      </c>
      <c r="AH123" s="66">
        <f t="shared" si="12"/>
        <v>6871.0769230769238</v>
      </c>
      <c r="AI123" s="66">
        <f>IF(AND($J123&lt;=AI$117,$K123&gt;=AI$118),NETWORKDAYS(AI$117,AI$118),IF(AND($J123&lt;=AI$117,$K123&lt;=AI$118,$K123&gt;=AI$117),NETWORKDAYS(AI$117,$K123),IF(AND($J123&gt;=AI$117,$J123&lt;=AI$118,$K123&lt;=AI$118),NETWORKDAYS($J123,$K123),IF(AND($J123&gt;=AI$117,$K123&gt;=AI$118,$J123&lt;=AI$118),NETWORKDAYS($J123,AI$118),0))))*IF($H123="TRP",$I123/260,VLOOKUP($H123,$C$2:$F$97,3,FALSE)/260)*$L123+IF(AND($J123&lt;=AI$118,$K123&gt;=AI$119),NETWORKDAYS(AI$118+1,AI$119),IF(AND($J123&lt;=AI$118,$K123&lt;=AI$119,$K123&gt;=AI$118),NETWORKDAYS(AI$118+1,$K123),IF(AND($J123&gt;=AI$118,$J123&lt;=AI$119,$K123&lt;=AI$119),NETWORKDAYS($J123,$K123),IF(AND($J123&gt;=AI$118,$K123&gt;=AI$119,$J123&lt;=AI$119),NETWORKDAYS($J123,AI$119),0))))*IF($H123="TRP",$I123/260,VLOOKUP($H123,$C$2:$F$97,4,FALSE)/260)*$L123</f>
        <v>343.55384615384617</v>
      </c>
      <c r="AJ123" s="66">
        <f t="shared" si="13"/>
        <v>0</v>
      </c>
      <c r="AK123" s="66">
        <f t="shared" si="13"/>
        <v>0</v>
      </c>
      <c r="AL123" s="66">
        <f t="shared" si="13"/>
        <v>0</v>
      </c>
      <c r="AM123" s="66">
        <f t="shared" si="13"/>
        <v>0</v>
      </c>
      <c r="AN123" s="66">
        <f t="shared" si="13"/>
        <v>0</v>
      </c>
      <c r="AO123" s="66"/>
      <c r="AP123" s="62">
        <v>0</v>
      </c>
      <c r="AQ123" s="68">
        <v>0</v>
      </c>
      <c r="AR123" s="66">
        <f t="shared" si="14"/>
        <v>0</v>
      </c>
      <c r="AS123" s="66">
        <f t="shared" si="14"/>
        <v>0</v>
      </c>
      <c r="AT123" s="66">
        <f t="shared" si="14"/>
        <v>0</v>
      </c>
      <c r="AU123" s="66">
        <f t="shared" si="14"/>
        <v>0</v>
      </c>
      <c r="AV123" s="66">
        <f t="shared" si="14"/>
        <v>0</v>
      </c>
      <c r="AW123" s="66">
        <f t="shared" si="14"/>
        <v>0</v>
      </c>
      <c r="AX123" s="66">
        <f t="shared" si="14"/>
        <v>0</v>
      </c>
      <c r="AY123" s="66">
        <f t="shared" si="14"/>
        <v>0</v>
      </c>
      <c r="AZ123" s="66">
        <f t="shared" si="14"/>
        <v>0</v>
      </c>
      <c r="BA123" s="66">
        <f t="shared" si="14"/>
        <v>0</v>
      </c>
      <c r="BB123" s="66">
        <f t="shared" si="14"/>
        <v>0</v>
      </c>
      <c r="BC123" s="66">
        <f t="shared" si="14"/>
        <v>0</v>
      </c>
      <c r="BD123" s="66"/>
      <c r="BE123" s="62">
        <v>0</v>
      </c>
      <c r="BF123" s="62">
        <v>0</v>
      </c>
      <c r="BG123" s="62">
        <v>0</v>
      </c>
      <c r="BH123" s="62">
        <f>BE123</f>
        <v>0</v>
      </c>
      <c r="BI123" s="62">
        <v>0</v>
      </c>
      <c r="BJ123" s="62">
        <v>0</v>
      </c>
      <c r="BK123" s="62">
        <v>0</v>
      </c>
      <c r="BL123" s="62">
        <v>0</v>
      </c>
      <c r="BM123" s="62">
        <v>0</v>
      </c>
      <c r="BN123" s="62">
        <v>0</v>
      </c>
      <c r="BO123" s="62">
        <v>0</v>
      </c>
      <c r="BP123" s="62">
        <v>0</v>
      </c>
      <c r="BQ123" s="62">
        <v>0</v>
      </c>
      <c r="BS123" s="57">
        <v>0.17</v>
      </c>
      <c r="BT123" s="68">
        <f>SUM(BU123:CF123)</f>
        <v>7531.8458153846168</v>
      </c>
      <c r="BU123" s="66">
        <f t="shared" si="15"/>
        <v>1341.0055076923079</v>
      </c>
      <c r="BV123" s="66">
        <f t="shared" si="15"/>
        <v>1168.0830769230772</v>
      </c>
      <c r="BW123" s="66">
        <f t="shared" si="15"/>
        <v>1168.0830769230772</v>
      </c>
      <c r="BX123" s="66">
        <f t="shared" si="15"/>
        <v>1168.0830769230772</v>
      </c>
      <c r="BY123" s="66">
        <f t="shared" si="15"/>
        <v>1460.1038461538462</v>
      </c>
      <c r="BZ123" s="66">
        <f t="shared" si="15"/>
        <v>1168.0830769230772</v>
      </c>
      <c r="CA123" s="66">
        <f t="shared" si="15"/>
        <v>58.404153846153854</v>
      </c>
      <c r="CB123" s="66">
        <f t="shared" si="15"/>
        <v>0</v>
      </c>
      <c r="CC123" s="66">
        <f t="shared" si="15"/>
        <v>0</v>
      </c>
      <c r="CD123" s="66">
        <f t="shared" si="15"/>
        <v>0</v>
      </c>
      <c r="CE123" s="66">
        <f t="shared" si="15"/>
        <v>0</v>
      </c>
      <c r="CF123" s="66">
        <f t="shared" si="15"/>
        <v>0</v>
      </c>
      <c r="CH123" s="67">
        <f>SUM(CI123:CT123)</f>
        <v>5537.4790578840921</v>
      </c>
      <c r="CI123" s="66">
        <f t="shared" si="16"/>
        <v>873.74397093846142</v>
      </c>
      <c r="CJ123" s="66">
        <f t="shared" si="16"/>
        <v>761.07483538461543</v>
      </c>
      <c r="CK123" s="66">
        <f t="shared" si="16"/>
        <v>761.07483538461543</v>
      </c>
      <c r="CL123" s="66">
        <f t="shared" si="16"/>
        <v>761.07483538461543</v>
      </c>
      <c r="CM123" s="66">
        <f t="shared" si="16"/>
        <v>951.34354423076934</v>
      </c>
      <c r="CN123" s="66">
        <f t="shared" si="16"/>
        <v>761.07483538461543</v>
      </c>
      <c r="CO123" s="66">
        <f t="shared" si="16"/>
        <v>38.053741769230768</v>
      </c>
      <c r="CP123" s="66">
        <f t="shared" si="16"/>
        <v>0</v>
      </c>
      <c r="CQ123" s="66">
        <f t="shared" si="16"/>
        <v>0</v>
      </c>
      <c r="CR123" s="66">
        <f t="shared" si="16"/>
        <v>0</v>
      </c>
      <c r="CS123" s="66">
        <f t="shared" si="16"/>
        <v>0</v>
      </c>
      <c r="CT123" s="66">
        <f t="shared" si="16"/>
        <v>630.03845940716917</v>
      </c>
      <c r="CV123" s="65">
        <f>IF(H123="TRP","0",IF(LEFT(H123,3)="ACA",IF(SUM(AB123,AP123)*0.01346&gt;$C$116,$C$116,SUM(AB123,AP123)*0.01346),IF(SUM(AB123,AP123)*0.01346&gt;$C$114,$C$114,SUM(AB123,AP123)*0.01346)))</f>
        <v>596.34496867692303</v>
      </c>
      <c r="CW123" s="64">
        <v>0</v>
      </c>
      <c r="CX123" s="64">
        <v>0</v>
      </c>
      <c r="CY123" s="64">
        <v>0</v>
      </c>
      <c r="CZ123" s="64">
        <v>0</v>
      </c>
      <c r="DA123" s="64">
        <v>0</v>
      </c>
      <c r="DB123" s="64">
        <v>0</v>
      </c>
      <c r="DC123" s="64">
        <v>0</v>
      </c>
      <c r="DD123" s="64">
        <v>0</v>
      </c>
      <c r="DE123" s="64">
        <v>0</v>
      </c>
      <c r="DF123" s="64">
        <v>0</v>
      </c>
      <c r="DG123" s="64">
        <v>0</v>
      </c>
      <c r="DH123" s="64">
        <f>CV123</f>
        <v>596.34496867692303</v>
      </c>
      <c r="DJ123" s="63">
        <f>SUM(DK123:DV123)</f>
        <v>1993.7238923076923</v>
      </c>
      <c r="DK123" s="62">
        <f t="shared" si="17"/>
        <v>354.97204615384612</v>
      </c>
      <c r="DL123" s="62">
        <f t="shared" si="17"/>
        <v>309.19846153846157</v>
      </c>
      <c r="DM123" s="62">
        <f t="shared" si="17"/>
        <v>309.19846153846157</v>
      </c>
      <c r="DN123" s="62">
        <f t="shared" si="17"/>
        <v>309.19846153846157</v>
      </c>
      <c r="DO123" s="62">
        <f t="shared" si="17"/>
        <v>386.49807692307695</v>
      </c>
      <c r="DP123" s="62">
        <f t="shared" si="17"/>
        <v>309.19846153846157</v>
      </c>
      <c r="DQ123" s="62">
        <f t="shared" si="17"/>
        <v>15.459923076923078</v>
      </c>
      <c r="DR123" s="62">
        <f t="shared" si="17"/>
        <v>0</v>
      </c>
      <c r="DS123" s="62">
        <f t="shared" si="17"/>
        <v>0</v>
      </c>
      <c r="DT123" s="62">
        <f t="shared" si="17"/>
        <v>0</v>
      </c>
      <c r="DU123" s="62">
        <f t="shared" si="17"/>
        <v>0</v>
      </c>
      <c r="DV123" s="62">
        <f t="shared" si="17"/>
        <v>0</v>
      </c>
      <c r="DX123" s="63">
        <f>SUM(DY123:EJ123)</f>
        <v>89.802640706584612</v>
      </c>
      <c r="DY123" s="62">
        <f t="shared" si="18"/>
        <v>15.776535384615386</v>
      </c>
      <c r="DZ123" s="62">
        <f t="shared" si="18"/>
        <v>13.742153846153847</v>
      </c>
      <c r="EA123" s="62">
        <f t="shared" si="18"/>
        <v>13.742153846153847</v>
      </c>
      <c r="EB123" s="62">
        <f t="shared" si="18"/>
        <v>13.742153846153847</v>
      </c>
      <c r="EC123" s="62">
        <f t="shared" si="18"/>
        <v>17.177692307692308</v>
      </c>
      <c r="ED123" s="62">
        <f t="shared" si="18"/>
        <v>13.742153846153847</v>
      </c>
      <c r="EE123" s="62">
        <f t="shared" si="18"/>
        <v>0.68710769230769231</v>
      </c>
      <c r="EF123" s="62">
        <f t="shared" si="18"/>
        <v>0</v>
      </c>
      <c r="EG123" s="62">
        <f t="shared" si="18"/>
        <v>0</v>
      </c>
      <c r="EH123" s="62">
        <f t="shared" si="18"/>
        <v>0</v>
      </c>
      <c r="EI123" s="62">
        <f t="shared" si="18"/>
        <v>0</v>
      </c>
      <c r="EJ123" s="62">
        <f t="shared" si="18"/>
        <v>1.192689937353846</v>
      </c>
      <c r="EL123" s="63">
        <f>SUM(EM123:EX123)</f>
        <v>2857.6075561928919</v>
      </c>
      <c r="EM123" s="62">
        <f t="shared" si="19"/>
        <v>502.99538939999997</v>
      </c>
      <c r="EN123" s="62">
        <f t="shared" si="19"/>
        <v>438.13422000000003</v>
      </c>
      <c r="EO123" s="62">
        <f t="shared" si="19"/>
        <v>438.13422000000003</v>
      </c>
      <c r="EP123" s="62">
        <f t="shared" si="19"/>
        <v>438.13422000000003</v>
      </c>
      <c r="EQ123" s="62">
        <f t="shared" si="19"/>
        <v>547.66777500000001</v>
      </c>
      <c r="ER123" s="62">
        <f t="shared" si="19"/>
        <v>438.13422000000003</v>
      </c>
      <c r="ES123" s="62">
        <f t="shared" si="19"/>
        <v>21.906711000000001</v>
      </c>
      <c r="ET123" s="62">
        <f t="shared" si="19"/>
        <v>0</v>
      </c>
      <c r="EU123" s="62">
        <f t="shared" si="19"/>
        <v>0</v>
      </c>
      <c r="EV123" s="62">
        <f t="shared" si="19"/>
        <v>0</v>
      </c>
      <c r="EW123" s="62">
        <f t="shared" si="19"/>
        <v>0</v>
      </c>
      <c r="EX123" s="62">
        <f t="shared" si="19"/>
        <v>32.500800792892306</v>
      </c>
    </row>
    <row r="124" spans="1:155" ht="12.75" customHeight="1" x14ac:dyDescent="0.2">
      <c r="E124" s="52" t="s">
        <v>410</v>
      </c>
      <c r="G124" s="53" t="s">
        <v>411</v>
      </c>
      <c r="H124" s="54" t="s">
        <v>412</v>
      </c>
      <c r="I124" s="69">
        <v>0</v>
      </c>
      <c r="J124" s="55">
        <v>41821</v>
      </c>
      <c r="K124" s="55">
        <v>42004</v>
      </c>
      <c r="L124" s="56">
        <v>0.8</v>
      </c>
      <c r="M124" s="56"/>
      <c r="N124" s="68">
        <f>SUM(O124:Z124)</f>
        <v>61048.215293475536</v>
      </c>
      <c r="O124" s="62">
        <f t="shared" si="11"/>
        <v>0</v>
      </c>
      <c r="P124" s="62">
        <f t="shared" si="11"/>
        <v>0</v>
      </c>
      <c r="Q124" s="62">
        <f t="shared" si="11"/>
        <v>0</v>
      </c>
      <c r="R124" s="62">
        <f t="shared" si="11"/>
        <v>0</v>
      </c>
      <c r="S124" s="62">
        <f t="shared" si="11"/>
        <v>0</v>
      </c>
      <c r="T124" s="62">
        <f t="shared" si="11"/>
        <v>0</v>
      </c>
      <c r="U124" s="62">
        <f t="shared" si="11"/>
        <v>8679.1152932320001</v>
      </c>
      <c r="V124" s="62">
        <f t="shared" si="11"/>
        <v>11437.769371300001</v>
      </c>
      <c r="W124" s="62">
        <f t="shared" si="11"/>
        <v>9150.2154970400006</v>
      </c>
      <c r="X124" s="62">
        <f t="shared" si="11"/>
        <v>11437.769371300001</v>
      </c>
      <c r="Y124" s="62">
        <f t="shared" si="11"/>
        <v>9150.2154970400006</v>
      </c>
      <c r="Z124" s="62">
        <f t="shared" si="11"/>
        <v>11193.130263563529</v>
      </c>
      <c r="AB124" s="67">
        <f>SUM(AC124:AN124)</f>
        <v>47142.007200000007</v>
      </c>
      <c r="AC124" s="66">
        <f>IF(AND($J124&lt;=AC$117,$K124&gt;=AC$118),NETWORKDAYS(AC$117,AC$118),IF(AND($J124&lt;=AC$117,$K124&lt;=AC$118,$K124&gt;=AC$117),NETWORKDAYS(AC$117,$K124),IF(AND($J124&gt;=AC$117,$J124&lt;=AC$118,$K124&lt;=AC$118),NETWORKDAYS($J124,$K124),IF(AND($J124&gt;=AC$117,$K124&gt;=AC$118,$J124&lt;=AC$118),NETWORKDAYS($J124,AC$118),0))))*IF($H124="TRP",$I124/260,VLOOKUP($H124,$C$2:$F$97,2,FALSE)/260)*$L124+IF(AND($J124&lt;=AC$118,$K124&gt;=AC$119),NETWORKDAYS(AC$118+1,AC$119),IF(AND($J124&lt;=AC$118,$K124&lt;=AC$119,$K124&gt;=AC$118),NETWORKDAYS(AC$118+1,$K124),IF(AND($J124&gt;=AC$118,$J124&lt;=AC$119,$K124&lt;=AC$119),NETWORKDAYS($J124,$K124),IF(AND($J124&gt;=AC$118,$K124&gt;=AC$119,$J124&lt;=AC$119),NETWORKDAYS($J124,AC$119),0))))*IF($H124="TRP",$I124/260,VLOOKUP($H124,$C$2:$F$97,3,FALSE)/260)*$L124</f>
        <v>0</v>
      </c>
      <c r="AD124" s="66">
        <f t="shared" si="12"/>
        <v>0</v>
      </c>
      <c r="AE124" s="66">
        <f t="shared" si="12"/>
        <v>0</v>
      </c>
      <c r="AF124" s="66">
        <f t="shared" si="12"/>
        <v>0</v>
      </c>
      <c r="AG124" s="66">
        <f t="shared" si="12"/>
        <v>0</v>
      </c>
      <c r="AH124" s="66">
        <f t="shared" si="12"/>
        <v>0</v>
      </c>
      <c r="AI124" s="66">
        <f>IF(AND($J124&lt;=AI$117,$K124&gt;=AI$118),NETWORKDAYS(AI$117,AI$118),IF(AND($J124&lt;=AI$117,$K124&lt;=AI$118,$K124&gt;=AI$117),NETWORKDAYS(AI$117,$K124),IF(AND($J124&gt;=AI$117,$J124&lt;=AI$118,$K124&lt;=AI$118),NETWORKDAYS($J124,$K124),IF(AND($J124&gt;=AI$117,$K124&gt;=AI$118,$J124&lt;=AI$118),NETWORKDAYS($J124,AI$118),0))))*IF($H124="TRP",$I124/260,VLOOKUP($H124,$C$2:$F$97,3,FALSE)/260)*$L124+IF(AND($J124&lt;=AI$118,$K124&gt;=AI$119),NETWORKDAYS(AI$118+1,AI$119),IF(AND($J124&lt;=AI$118,$K124&lt;=AI$119,$K124&gt;=AI$118),NETWORKDAYS(AI$118+1,$K124),IF(AND($J124&gt;=AI$118,$J124&lt;=AI$119,$K124&lt;=AI$119),NETWORKDAYS($J124,$K124),IF(AND($J124&gt;=AI$118,$K124&gt;=AI$119,$J124&lt;=AI$119),NETWORKDAYS($J124,AI$119),0))))*IF($H124="TRP",$I124/260,VLOOKUP($H124,$C$2:$F$97,4,FALSE)/260)*$L124</f>
        <v>6776.5088000000005</v>
      </c>
      <c r="AJ124" s="66">
        <f t="shared" si="13"/>
        <v>8930.42</v>
      </c>
      <c r="AK124" s="66">
        <f t="shared" si="13"/>
        <v>7144.3360000000002</v>
      </c>
      <c r="AL124" s="66">
        <f t="shared" si="13"/>
        <v>8930.42</v>
      </c>
      <c r="AM124" s="66">
        <f t="shared" si="13"/>
        <v>7144.3360000000002</v>
      </c>
      <c r="AN124" s="66">
        <f t="shared" si="13"/>
        <v>8215.9863999999998</v>
      </c>
      <c r="AO124" s="66"/>
      <c r="AP124" s="62">
        <v>0</v>
      </c>
      <c r="AQ124" s="68">
        <f>SUM(AR124:BC124)</f>
        <v>0</v>
      </c>
      <c r="AR124" s="66">
        <f t="shared" si="14"/>
        <v>0</v>
      </c>
      <c r="AS124" s="66">
        <f t="shared" si="14"/>
        <v>0</v>
      </c>
      <c r="AT124" s="66">
        <f t="shared" si="14"/>
        <v>0</v>
      </c>
      <c r="AU124" s="66">
        <f t="shared" si="14"/>
        <v>0</v>
      </c>
      <c r="AV124" s="66">
        <f t="shared" si="14"/>
        <v>0</v>
      </c>
      <c r="AW124" s="66">
        <f t="shared" si="14"/>
        <v>0</v>
      </c>
      <c r="AX124" s="66">
        <f t="shared" si="14"/>
        <v>0</v>
      </c>
      <c r="AY124" s="66">
        <f t="shared" si="14"/>
        <v>0</v>
      </c>
      <c r="AZ124" s="66">
        <f t="shared" si="14"/>
        <v>0</v>
      </c>
      <c r="BA124" s="66">
        <f t="shared" si="14"/>
        <v>0</v>
      </c>
      <c r="BB124" s="66">
        <f t="shared" si="14"/>
        <v>0</v>
      </c>
      <c r="BC124" s="66">
        <f t="shared" si="14"/>
        <v>0</v>
      </c>
      <c r="BD124" s="66"/>
      <c r="BE124" s="62"/>
      <c r="BF124" s="62">
        <v>0</v>
      </c>
      <c r="BG124" s="62">
        <v>0</v>
      </c>
      <c r="BH124" s="62">
        <f>BE124</f>
        <v>0</v>
      </c>
      <c r="BI124" s="62">
        <v>0</v>
      </c>
      <c r="BJ124" s="62">
        <v>0</v>
      </c>
      <c r="BK124" s="62">
        <v>0</v>
      </c>
      <c r="BL124" s="62">
        <v>0</v>
      </c>
      <c r="BM124" s="62">
        <v>0</v>
      </c>
      <c r="BN124" s="62">
        <v>0</v>
      </c>
      <c r="BO124" s="62">
        <v>0</v>
      </c>
      <c r="BP124" s="62">
        <v>0</v>
      </c>
      <c r="BQ124" s="62">
        <v>0</v>
      </c>
      <c r="BS124" s="57">
        <v>0.17</v>
      </c>
      <c r="BT124" s="68">
        <f>SUM(BU124:CF124)</f>
        <v>8014.141224</v>
      </c>
      <c r="BU124" s="66">
        <f t="shared" si="15"/>
        <v>0</v>
      </c>
      <c r="BV124" s="66">
        <f t="shared" si="15"/>
        <v>0</v>
      </c>
      <c r="BW124" s="66">
        <f t="shared" si="15"/>
        <v>0</v>
      </c>
      <c r="BX124" s="66">
        <f t="shared" si="15"/>
        <v>0</v>
      </c>
      <c r="BY124" s="66">
        <f t="shared" si="15"/>
        <v>0</v>
      </c>
      <c r="BZ124" s="66">
        <f t="shared" si="15"/>
        <v>0</v>
      </c>
      <c r="CA124" s="66">
        <f t="shared" si="15"/>
        <v>1152.0064960000002</v>
      </c>
      <c r="CB124" s="66">
        <f t="shared" si="15"/>
        <v>1518.1714000000002</v>
      </c>
      <c r="CC124" s="66">
        <f t="shared" si="15"/>
        <v>1214.5371200000002</v>
      </c>
      <c r="CD124" s="66">
        <f t="shared" si="15"/>
        <v>1518.1714000000002</v>
      </c>
      <c r="CE124" s="66">
        <f t="shared" si="15"/>
        <v>1214.5371200000002</v>
      </c>
      <c r="CF124" s="66">
        <f t="shared" si="15"/>
        <v>1396.717688</v>
      </c>
      <c r="CH124" s="67">
        <f>SUM(CI124:CT124)</f>
        <v>5892.0668694755286</v>
      </c>
      <c r="CI124" s="66">
        <f t="shared" si="16"/>
        <v>0</v>
      </c>
      <c r="CJ124" s="66">
        <f t="shared" si="16"/>
        <v>0</v>
      </c>
      <c r="CK124" s="66">
        <f t="shared" si="16"/>
        <v>0</v>
      </c>
      <c r="CL124" s="66">
        <f t="shared" si="16"/>
        <v>0</v>
      </c>
      <c r="CM124" s="66">
        <f t="shared" si="16"/>
        <v>0</v>
      </c>
      <c r="CN124" s="66">
        <f t="shared" si="16"/>
        <v>0</v>
      </c>
      <c r="CO124" s="66">
        <f t="shared" si="16"/>
        <v>750.59999723200008</v>
      </c>
      <c r="CP124" s="66">
        <f t="shared" si="16"/>
        <v>989.17797130000008</v>
      </c>
      <c r="CQ124" s="66">
        <f t="shared" si="16"/>
        <v>791.34237703999997</v>
      </c>
      <c r="CR124" s="66">
        <f t="shared" si="16"/>
        <v>989.17797130000008</v>
      </c>
      <c r="CS124" s="66">
        <f t="shared" si="16"/>
        <v>791.34237703999997</v>
      </c>
      <c r="CT124" s="66">
        <f t="shared" si="16"/>
        <v>1580.426175563528</v>
      </c>
      <c r="CV124" s="65">
        <f>IF(H124="TRP","0",IF(LEFT(H124,3)="ACA",IF(SUM(AB124,AP124)*0.01346&gt;$C$116,$C$116,SUM(AB124,AP124)*0.01346),IF(SUM(AB124,AP124)*0.01346&gt;$C$114,$C$114,SUM(AB124,AP124)*0.01346)))</f>
        <v>634.53141691200005</v>
      </c>
      <c r="CW124" s="64">
        <v>0</v>
      </c>
      <c r="CX124" s="64">
        <v>0</v>
      </c>
      <c r="CY124" s="64">
        <v>0</v>
      </c>
      <c r="CZ124" s="64">
        <v>0</v>
      </c>
      <c r="DA124" s="64">
        <v>0</v>
      </c>
      <c r="DB124" s="64">
        <v>0</v>
      </c>
      <c r="DC124" s="64">
        <v>0</v>
      </c>
      <c r="DD124" s="64">
        <v>0</v>
      </c>
      <c r="DE124" s="64">
        <v>0</v>
      </c>
      <c r="DF124" s="64">
        <v>0</v>
      </c>
      <c r="DG124" s="64">
        <v>0</v>
      </c>
      <c r="DH124" s="64">
        <f>CV124</f>
        <v>634.53141691200005</v>
      </c>
      <c r="DJ124" s="63">
        <f>SUM(DK124:DV124)</f>
        <v>2121.390324</v>
      </c>
      <c r="DK124" s="62">
        <f t="shared" si="17"/>
        <v>0</v>
      </c>
      <c r="DL124" s="62">
        <f t="shared" si="17"/>
        <v>0</v>
      </c>
      <c r="DM124" s="62">
        <f t="shared" si="17"/>
        <v>0</v>
      </c>
      <c r="DN124" s="62">
        <f t="shared" si="17"/>
        <v>0</v>
      </c>
      <c r="DO124" s="62">
        <f t="shared" si="17"/>
        <v>0</v>
      </c>
      <c r="DP124" s="62">
        <f t="shared" si="17"/>
        <v>0</v>
      </c>
      <c r="DQ124" s="62">
        <f t="shared" si="17"/>
        <v>304.94289600000002</v>
      </c>
      <c r="DR124" s="62">
        <f t="shared" si="17"/>
        <v>401.8689</v>
      </c>
      <c r="DS124" s="62">
        <f t="shared" si="17"/>
        <v>321.49511999999999</v>
      </c>
      <c r="DT124" s="62">
        <f t="shared" si="17"/>
        <v>401.8689</v>
      </c>
      <c r="DU124" s="62">
        <f t="shared" si="17"/>
        <v>321.49511999999999</v>
      </c>
      <c r="DV124" s="62">
        <f t="shared" si="17"/>
        <v>369.71938799999998</v>
      </c>
      <c r="DX124" s="63">
        <f>SUM(DY124:EJ124)</f>
        <v>95.553077233824013</v>
      </c>
      <c r="DY124" s="62">
        <f t="shared" si="18"/>
        <v>0</v>
      </c>
      <c r="DZ124" s="62">
        <f t="shared" si="18"/>
        <v>0</v>
      </c>
      <c r="EA124" s="62">
        <f t="shared" si="18"/>
        <v>0</v>
      </c>
      <c r="EB124" s="62">
        <f t="shared" si="18"/>
        <v>0</v>
      </c>
      <c r="EC124" s="62">
        <f t="shared" si="18"/>
        <v>0</v>
      </c>
      <c r="ED124" s="62">
        <f t="shared" si="18"/>
        <v>0</v>
      </c>
      <c r="EE124" s="62">
        <f t="shared" si="18"/>
        <v>13.5530176</v>
      </c>
      <c r="EF124" s="62">
        <f t="shared" si="18"/>
        <v>17.86084</v>
      </c>
      <c r="EG124" s="62">
        <f t="shared" si="18"/>
        <v>14.288672</v>
      </c>
      <c r="EH124" s="62">
        <f t="shared" si="18"/>
        <v>17.86084</v>
      </c>
      <c r="EI124" s="62">
        <f t="shared" si="18"/>
        <v>14.288672</v>
      </c>
      <c r="EJ124" s="62">
        <f t="shared" si="18"/>
        <v>17.701035633823999</v>
      </c>
      <c r="EL124" s="63">
        <f>SUM(EM124:EX124)</f>
        <v>3040.5920513297042</v>
      </c>
      <c r="EM124" s="62">
        <f t="shared" si="19"/>
        <v>0</v>
      </c>
      <c r="EN124" s="62">
        <f t="shared" si="19"/>
        <v>0</v>
      </c>
      <c r="EO124" s="62">
        <f t="shared" si="19"/>
        <v>0</v>
      </c>
      <c r="EP124" s="62">
        <f t="shared" si="19"/>
        <v>0</v>
      </c>
      <c r="EQ124" s="62">
        <f t="shared" si="19"/>
        <v>0</v>
      </c>
      <c r="ER124" s="62">
        <f t="shared" si="19"/>
        <v>0</v>
      </c>
      <c r="ES124" s="62">
        <f t="shared" si="19"/>
        <v>432.10408363200003</v>
      </c>
      <c r="ET124" s="62">
        <f t="shared" si="19"/>
        <v>569.44823130000009</v>
      </c>
      <c r="EU124" s="62">
        <f t="shared" si="19"/>
        <v>455.55858504000003</v>
      </c>
      <c r="EV124" s="62">
        <f t="shared" si="19"/>
        <v>569.44823130000009</v>
      </c>
      <c r="EW124" s="62">
        <f t="shared" si="19"/>
        <v>455.55858504000003</v>
      </c>
      <c r="EX124" s="62">
        <f t="shared" si="19"/>
        <v>558.47433501770399</v>
      </c>
    </row>
    <row r="125" spans="1:155" ht="12.75" customHeight="1" x14ac:dyDescent="0.2">
      <c r="E125" s="52" t="s">
        <v>413</v>
      </c>
      <c r="G125" s="53" t="s">
        <v>406</v>
      </c>
      <c r="H125" s="54" t="s">
        <v>414</v>
      </c>
      <c r="I125" s="69"/>
      <c r="J125" s="55">
        <v>41275</v>
      </c>
      <c r="K125" s="55">
        <v>41639</v>
      </c>
      <c r="L125" s="56">
        <v>0.8</v>
      </c>
      <c r="M125" s="56"/>
      <c r="N125" s="68">
        <f>SUM(O125:Z125)</f>
        <v>0</v>
      </c>
      <c r="O125" s="62">
        <f t="shared" si="11"/>
        <v>0</v>
      </c>
      <c r="P125" s="62">
        <f t="shared" si="11"/>
        <v>0</v>
      </c>
      <c r="Q125" s="62">
        <f t="shared" si="11"/>
        <v>0</v>
      </c>
      <c r="R125" s="62">
        <f t="shared" si="11"/>
        <v>0</v>
      </c>
      <c r="S125" s="62">
        <f t="shared" si="11"/>
        <v>0</v>
      </c>
      <c r="T125" s="62">
        <f t="shared" si="11"/>
        <v>0</v>
      </c>
      <c r="U125" s="62">
        <f t="shared" si="11"/>
        <v>0</v>
      </c>
      <c r="V125" s="62">
        <f t="shared" si="11"/>
        <v>0</v>
      </c>
      <c r="W125" s="62">
        <f t="shared" si="11"/>
        <v>0</v>
      </c>
      <c r="X125" s="62">
        <f t="shared" si="11"/>
        <v>0</v>
      </c>
      <c r="Y125" s="62">
        <f t="shared" si="11"/>
        <v>0</v>
      </c>
      <c r="Z125" s="62">
        <f t="shared" si="11"/>
        <v>0</v>
      </c>
      <c r="AB125" s="67">
        <f>SUM(AC125:AN125)</f>
        <v>0</v>
      </c>
      <c r="AC125" s="66">
        <f>IF(AND($J125&lt;=AC$117,$K125&gt;=AC$118),NETWORKDAYS(AC$117,AC$118),IF(AND($J125&lt;=AC$117,$K125&lt;=AC$118,$K125&gt;=AC$117),NETWORKDAYS(AC$117,$K125),IF(AND($J125&gt;=AC$117,$J125&lt;=AC$118,$K125&lt;=AC$118),NETWORKDAYS($J125,$K125),IF(AND($J125&gt;=AC$117,$K125&gt;=AC$118,$J125&lt;=AC$118),NETWORKDAYS($J125,AC$118),0))))*IF($H125="TRP",$I125/260,VLOOKUP($H125,$C$2:$F$97,2,FALSE)/260)*$L125+IF(AND($J125&lt;=AC$118,$K125&gt;=AC$119),NETWORKDAYS(AC$118+1,AC$119),IF(AND($J125&lt;=AC$118,$K125&lt;=AC$119,$K125&gt;=AC$118),NETWORKDAYS(AC$118+1,$K125),IF(AND($J125&gt;=AC$118,$J125&lt;=AC$119,$K125&lt;=AC$119),NETWORKDAYS($J125,$K125),IF(AND($J125&gt;=AC$118,$K125&gt;=AC$119,$J125&lt;=AC$119),NETWORKDAYS($J125,AC$119),0))))*IF($H125="TRP",$I125/260,VLOOKUP($H125,$C$2:$F$97,3,FALSE)/260)*$L125</f>
        <v>0</v>
      </c>
      <c r="AD125" s="66">
        <f t="shared" si="12"/>
        <v>0</v>
      </c>
      <c r="AE125" s="66">
        <f t="shared" si="12"/>
        <v>0</v>
      </c>
      <c r="AF125" s="66">
        <f t="shared" si="12"/>
        <v>0</v>
      </c>
      <c r="AG125" s="66">
        <f t="shared" si="12"/>
        <v>0</v>
      </c>
      <c r="AH125" s="66">
        <f t="shared" si="12"/>
        <v>0</v>
      </c>
      <c r="AI125" s="66">
        <f>IF(AND($J125&lt;=AI$117,$K125&gt;=AI$118),NETWORKDAYS(AI$117,AI$118),IF(AND($J125&lt;=AI$117,$K125&lt;=AI$118,$K125&gt;=AI$117),NETWORKDAYS(AI$117,$K125),IF(AND($J125&gt;=AI$117,$J125&lt;=AI$118,$K125&lt;=AI$118),NETWORKDAYS($J125,$K125),IF(AND($J125&gt;=AI$117,$K125&gt;=AI$118,$J125&lt;=AI$118),NETWORKDAYS($J125,AI$118),0))))*IF($H125="TRP",$I125/260,VLOOKUP($H125,$C$2:$F$97,3,FALSE)/260)*$L125+IF(AND($J125&lt;=AI$118,$K125&gt;=AI$119),NETWORKDAYS(AI$118+1,AI$119),IF(AND($J125&lt;=AI$118,$K125&lt;=AI$119,$K125&gt;=AI$118),NETWORKDAYS(AI$118+1,$K125),IF(AND($J125&gt;=AI$118,$J125&lt;=AI$119,$K125&lt;=AI$119),NETWORKDAYS($J125,$K125),IF(AND($J125&gt;=AI$118,$K125&gt;=AI$119,$J125&lt;=AI$119),NETWORKDAYS($J125,AI$119),0))))*IF($H125="TRP",$I125/260,VLOOKUP($H125,$C$2:$F$97,4,FALSE)/260)*$L125</f>
        <v>0</v>
      </c>
      <c r="AJ125" s="66">
        <f t="shared" si="13"/>
        <v>0</v>
      </c>
      <c r="AK125" s="66">
        <f t="shared" si="13"/>
        <v>0</v>
      </c>
      <c r="AL125" s="66">
        <f t="shared" si="13"/>
        <v>0</v>
      </c>
      <c r="AM125" s="66">
        <f t="shared" si="13"/>
        <v>0</v>
      </c>
      <c r="AN125" s="66">
        <f t="shared" si="13"/>
        <v>0</v>
      </c>
      <c r="AO125" s="66"/>
      <c r="AP125" s="62">
        <v>0</v>
      </c>
      <c r="AQ125" s="68">
        <f>SUM(AR125:BC125)</f>
        <v>0</v>
      </c>
      <c r="AR125" s="66">
        <f t="shared" si="14"/>
        <v>0</v>
      </c>
      <c r="AS125" s="66">
        <f t="shared" si="14"/>
        <v>0</v>
      </c>
      <c r="AT125" s="66">
        <f t="shared" si="14"/>
        <v>0</v>
      </c>
      <c r="AU125" s="66">
        <f t="shared" si="14"/>
        <v>0</v>
      </c>
      <c r="AV125" s="66">
        <f t="shared" si="14"/>
        <v>0</v>
      </c>
      <c r="AW125" s="66">
        <f t="shared" si="14"/>
        <v>0</v>
      </c>
      <c r="AX125" s="66">
        <f t="shared" si="14"/>
        <v>0</v>
      </c>
      <c r="AY125" s="66">
        <f t="shared" si="14"/>
        <v>0</v>
      </c>
      <c r="AZ125" s="66">
        <f t="shared" si="14"/>
        <v>0</v>
      </c>
      <c r="BA125" s="66">
        <f t="shared" si="14"/>
        <v>0</v>
      </c>
      <c r="BB125" s="66">
        <f t="shared" si="14"/>
        <v>0</v>
      </c>
      <c r="BC125" s="66">
        <f t="shared" si="14"/>
        <v>0</v>
      </c>
      <c r="BD125" s="66"/>
      <c r="BE125" s="62">
        <v>0</v>
      </c>
      <c r="BF125" s="62">
        <v>0</v>
      </c>
      <c r="BG125" s="62">
        <v>0</v>
      </c>
      <c r="BH125" s="62">
        <f>BE125</f>
        <v>0</v>
      </c>
      <c r="BI125" s="62">
        <v>0</v>
      </c>
      <c r="BJ125" s="62">
        <v>0</v>
      </c>
      <c r="BK125" s="62">
        <v>0</v>
      </c>
      <c r="BL125" s="62">
        <v>0</v>
      </c>
      <c r="BM125" s="62">
        <v>0</v>
      </c>
      <c r="BN125" s="62">
        <v>0</v>
      </c>
      <c r="BO125" s="62">
        <v>0</v>
      </c>
      <c r="BP125" s="62">
        <v>0</v>
      </c>
      <c r="BQ125" s="62">
        <v>0</v>
      </c>
      <c r="BS125" s="57">
        <v>9.375E-2</v>
      </c>
      <c r="BT125" s="68">
        <f>SUM(BU125:CF125)</f>
        <v>0</v>
      </c>
      <c r="BU125" s="66">
        <f t="shared" si="15"/>
        <v>0</v>
      </c>
      <c r="BV125" s="66">
        <f t="shared" si="15"/>
        <v>0</v>
      </c>
      <c r="BW125" s="66">
        <f t="shared" si="15"/>
        <v>0</v>
      </c>
      <c r="BX125" s="66">
        <f t="shared" si="15"/>
        <v>0</v>
      </c>
      <c r="BY125" s="66">
        <f t="shared" si="15"/>
        <v>0</v>
      </c>
      <c r="BZ125" s="66">
        <f t="shared" si="15"/>
        <v>0</v>
      </c>
      <c r="CA125" s="66">
        <f t="shared" si="15"/>
        <v>0</v>
      </c>
      <c r="CB125" s="66">
        <f t="shared" si="15"/>
        <v>0</v>
      </c>
      <c r="CC125" s="66">
        <f t="shared" si="15"/>
        <v>0</v>
      </c>
      <c r="CD125" s="66">
        <f t="shared" si="15"/>
        <v>0</v>
      </c>
      <c r="CE125" s="66">
        <f t="shared" si="15"/>
        <v>0</v>
      </c>
      <c r="CF125" s="66">
        <f t="shared" si="15"/>
        <v>0</v>
      </c>
      <c r="CH125" s="67">
        <f>SUM(CI125:CT125)</f>
        <v>0</v>
      </c>
      <c r="CI125" s="66">
        <f t="shared" si="16"/>
        <v>0</v>
      </c>
      <c r="CJ125" s="66">
        <f t="shared" si="16"/>
        <v>0</v>
      </c>
      <c r="CK125" s="66">
        <f t="shared" si="16"/>
        <v>0</v>
      </c>
      <c r="CL125" s="66">
        <f t="shared" si="16"/>
        <v>0</v>
      </c>
      <c r="CM125" s="66">
        <f t="shared" si="16"/>
        <v>0</v>
      </c>
      <c r="CN125" s="66">
        <f t="shared" si="16"/>
        <v>0</v>
      </c>
      <c r="CO125" s="66">
        <f t="shared" si="16"/>
        <v>0</v>
      </c>
      <c r="CP125" s="66">
        <f t="shared" si="16"/>
        <v>0</v>
      </c>
      <c r="CQ125" s="66">
        <f t="shared" si="16"/>
        <v>0</v>
      </c>
      <c r="CR125" s="66">
        <f t="shared" si="16"/>
        <v>0</v>
      </c>
      <c r="CS125" s="66">
        <f t="shared" si="16"/>
        <v>0</v>
      </c>
      <c r="CT125" s="66">
        <f t="shared" si="16"/>
        <v>0</v>
      </c>
      <c r="CV125" s="65">
        <f>IF(H125="TRP","0",IF(LEFT(H125,3)="ACA",IF(SUM(AB125,AP125)*0.01346&gt;$C$116,$C$116,SUM(AB125,AP125)*0.01346),IF(SUM(AB125,AP125)*0.01346&gt;$C$114,$C$114,SUM(AB125,AP125)*0.01346)))</f>
        <v>0</v>
      </c>
      <c r="CW125" s="64">
        <v>0</v>
      </c>
      <c r="CX125" s="64">
        <v>0</v>
      </c>
      <c r="CY125" s="64">
        <v>0</v>
      </c>
      <c r="CZ125" s="64">
        <v>0</v>
      </c>
      <c r="DA125" s="64">
        <v>0</v>
      </c>
      <c r="DB125" s="64">
        <v>0</v>
      </c>
      <c r="DC125" s="64">
        <v>0</v>
      </c>
      <c r="DD125" s="64">
        <v>0</v>
      </c>
      <c r="DE125" s="64">
        <v>0</v>
      </c>
      <c r="DF125" s="64">
        <v>0</v>
      </c>
      <c r="DG125" s="64">
        <v>0</v>
      </c>
      <c r="DH125" s="64">
        <f>CV125</f>
        <v>0</v>
      </c>
      <c r="DJ125" s="63">
        <f>SUM(DK125:DV125)</f>
        <v>0</v>
      </c>
      <c r="DK125" s="62">
        <f t="shared" si="17"/>
        <v>0</v>
      </c>
      <c r="DL125" s="62">
        <f t="shared" si="17"/>
        <v>0</v>
      </c>
      <c r="DM125" s="62">
        <f t="shared" si="17"/>
        <v>0</v>
      </c>
      <c r="DN125" s="62">
        <f t="shared" si="17"/>
        <v>0</v>
      </c>
      <c r="DO125" s="62">
        <f t="shared" si="17"/>
        <v>0</v>
      </c>
      <c r="DP125" s="62">
        <f t="shared" si="17"/>
        <v>0</v>
      </c>
      <c r="DQ125" s="62">
        <f t="shared" si="17"/>
        <v>0</v>
      </c>
      <c r="DR125" s="62">
        <f t="shared" si="17"/>
        <v>0</v>
      </c>
      <c r="DS125" s="62">
        <f t="shared" si="17"/>
        <v>0</v>
      </c>
      <c r="DT125" s="62">
        <f t="shared" si="17"/>
        <v>0</v>
      </c>
      <c r="DU125" s="62">
        <f t="shared" si="17"/>
        <v>0</v>
      </c>
      <c r="DV125" s="62">
        <f t="shared" si="17"/>
        <v>0</v>
      </c>
      <c r="DX125" s="63">
        <f>SUM(DY125:EJ125)</f>
        <v>0</v>
      </c>
      <c r="DY125" s="62">
        <f t="shared" si="18"/>
        <v>0</v>
      </c>
      <c r="DZ125" s="62">
        <f t="shared" si="18"/>
        <v>0</v>
      </c>
      <c r="EA125" s="62">
        <f t="shared" si="18"/>
        <v>0</v>
      </c>
      <c r="EB125" s="62">
        <f t="shared" si="18"/>
        <v>0</v>
      </c>
      <c r="EC125" s="62">
        <f t="shared" si="18"/>
        <v>0</v>
      </c>
      <c r="ED125" s="62">
        <f t="shared" si="18"/>
        <v>0</v>
      </c>
      <c r="EE125" s="62">
        <f t="shared" si="18"/>
        <v>0</v>
      </c>
      <c r="EF125" s="62">
        <f t="shared" si="18"/>
        <v>0</v>
      </c>
      <c r="EG125" s="62">
        <f t="shared" si="18"/>
        <v>0</v>
      </c>
      <c r="EH125" s="62">
        <f t="shared" si="18"/>
        <v>0</v>
      </c>
      <c r="EI125" s="62">
        <f t="shared" si="18"/>
        <v>0</v>
      </c>
      <c r="EJ125" s="62">
        <f t="shared" si="18"/>
        <v>0</v>
      </c>
      <c r="EL125" s="63">
        <f>SUM(EM125:EX125)</f>
        <v>0</v>
      </c>
      <c r="EM125" s="62">
        <f t="shared" si="19"/>
        <v>0</v>
      </c>
      <c r="EN125" s="62">
        <f t="shared" si="19"/>
        <v>0</v>
      </c>
      <c r="EO125" s="62">
        <f t="shared" si="19"/>
        <v>0</v>
      </c>
      <c r="EP125" s="62">
        <f t="shared" si="19"/>
        <v>0</v>
      </c>
      <c r="EQ125" s="62">
        <f t="shared" si="19"/>
        <v>0</v>
      </c>
      <c r="ER125" s="62">
        <f t="shared" si="19"/>
        <v>0</v>
      </c>
      <c r="ES125" s="62">
        <f t="shared" si="19"/>
        <v>0</v>
      </c>
      <c r="ET125" s="62">
        <f t="shared" si="19"/>
        <v>0</v>
      </c>
      <c r="EU125" s="62">
        <f t="shared" si="19"/>
        <v>0</v>
      </c>
      <c r="EV125" s="62">
        <f t="shared" si="19"/>
        <v>0</v>
      </c>
      <c r="EW125" s="62">
        <f t="shared" si="19"/>
        <v>0</v>
      </c>
      <c r="EX125" s="62">
        <f t="shared" si="19"/>
        <v>0</v>
      </c>
    </row>
    <row r="126" spans="1:155" ht="12.75" customHeight="1" x14ac:dyDescent="0.2">
      <c r="E126" s="52" t="s">
        <v>415</v>
      </c>
      <c r="G126" s="53" t="s">
        <v>406</v>
      </c>
      <c r="H126" s="54" t="s">
        <v>416</v>
      </c>
      <c r="I126" s="69"/>
      <c r="J126" s="55">
        <v>41640</v>
      </c>
      <c r="K126" s="55">
        <v>42004</v>
      </c>
      <c r="L126" s="56">
        <v>1</v>
      </c>
      <c r="M126" s="56"/>
      <c r="N126" s="68">
        <f>SUM(O126:Z126)</f>
        <v>85994.589344622596</v>
      </c>
      <c r="O126" s="62">
        <f t="shared" si="11"/>
        <v>7446.3869214749993</v>
      </c>
      <c r="P126" s="62">
        <f t="shared" si="11"/>
        <v>6486.1781894999986</v>
      </c>
      <c r="Q126" s="62">
        <f t="shared" si="11"/>
        <v>6486.1781894999986</v>
      </c>
      <c r="R126" s="62">
        <f t="shared" si="11"/>
        <v>6486.1781894999986</v>
      </c>
      <c r="S126" s="62">
        <f t="shared" si="11"/>
        <v>8107.7227368749991</v>
      </c>
      <c r="T126" s="62">
        <f t="shared" si="11"/>
        <v>6486.1781894999986</v>
      </c>
      <c r="U126" s="62">
        <f t="shared" si="11"/>
        <v>6538.0676150159989</v>
      </c>
      <c r="V126" s="62">
        <f t="shared" si="11"/>
        <v>8188.799964243748</v>
      </c>
      <c r="W126" s="62">
        <f t="shared" si="11"/>
        <v>6551.0399713949992</v>
      </c>
      <c r="X126" s="62">
        <f t="shared" si="11"/>
        <v>8188.799964243748</v>
      </c>
      <c r="Y126" s="62">
        <f t="shared" si="11"/>
        <v>6551.0399713949992</v>
      </c>
      <c r="Z126" s="62">
        <f t="shared" si="11"/>
        <v>8478.0194419791005</v>
      </c>
      <c r="AB126" s="67">
        <f>SUM(AC126:AN126)</f>
        <v>66405.832349999997</v>
      </c>
      <c r="AC126" s="66">
        <f>IF(AND($J126&lt;=AC$117,$K126&gt;=AC$118),NETWORKDAYS(AC$117,AC$118),IF(AND($J126&lt;=AC$117,$K126&lt;=AC$118,$K126&gt;=AC$117),NETWORKDAYS(AC$117,$K126),IF(AND($J126&gt;=AC$117,$J126&lt;=AC$118,$K126&lt;=AC$118),NETWORKDAYS($J126,$K126),IF(AND($J126&gt;=AC$117,$K126&gt;=AC$118,$J126&lt;=AC$118),NETWORKDAYS($J126,AC$118),0))))*IF($H126="TRP",$I126/260,VLOOKUP($H126,$C$2:$F$97,2,FALSE)/260)*$L126+IF(AND($J126&lt;=AC$118,$K126&gt;=AC$119),NETWORKDAYS(AC$118+1,AC$119),IF(AND($J126&lt;=AC$118,$K126&lt;=AC$119,$K126&gt;=AC$118),NETWORKDAYS(AC$118+1,$K126),IF(AND($J126&gt;=AC$118,$J126&lt;=AC$119,$K126&lt;=AC$119),NETWORKDAYS($J126,$K126),IF(AND($J126&gt;=AC$118,$K126&gt;=AC$119,$J126&lt;=AC$119),NETWORKDAYS($J126,AC$119),0))))*IF($H126="TRP",$I126/260,VLOOKUP($H126,$C$2:$F$97,3,FALSE)/260)*$L126</f>
        <v>5814.0149999999994</v>
      </c>
      <c r="AD126" s="66">
        <f t="shared" si="12"/>
        <v>5064.2999999999993</v>
      </c>
      <c r="AE126" s="66">
        <f t="shared" si="12"/>
        <v>5064.2999999999993</v>
      </c>
      <c r="AF126" s="66">
        <f t="shared" si="12"/>
        <v>5064.2999999999993</v>
      </c>
      <c r="AG126" s="66">
        <f t="shared" si="12"/>
        <v>6330.3749999999991</v>
      </c>
      <c r="AH126" s="66">
        <f t="shared" si="12"/>
        <v>5064.2999999999993</v>
      </c>
      <c r="AI126" s="66">
        <f>IF(AND($J126&lt;=AI$117,$K126&gt;=AI$118),NETWORKDAYS(AI$117,AI$118),IF(AND($J126&lt;=AI$117,$K126&lt;=AI$118,$K126&gt;=AI$117),NETWORKDAYS(AI$117,$K126),IF(AND($J126&gt;=AI$117,$J126&lt;=AI$118,$K126&lt;=AI$118),NETWORKDAYS($J126,$K126),IF(AND($J126&gt;=AI$117,$K126&gt;=AI$118,$J126&lt;=AI$118),NETWORKDAYS($J126,AI$118),0))))*IF($H126="TRP",$I126/260,VLOOKUP($H126,$C$2:$F$97,3,FALSE)/260)*$L126+IF(AND($J126&lt;=AI$118,$K126&gt;=AI$119),NETWORKDAYS(AI$118+1,AI$119),IF(AND($J126&lt;=AI$118,$K126&lt;=AI$119,$K126&gt;=AI$118),NETWORKDAYS(AI$118+1,$K126),IF(AND($J126&gt;=AI$118,$J126&lt;=AI$119,$K126&lt;=AI$119),NETWORKDAYS($J126,$K126),IF(AND($J126&gt;=AI$118,$K126&gt;=AI$119,$J126&lt;=AI$119),NETWORKDAYS($J126,AI$119),0))))*IF($H126="TRP",$I126/260,VLOOKUP($H126,$C$2:$F$97,4,FALSE)/260)*$L126</f>
        <v>5104.8143999999993</v>
      </c>
      <c r="AJ126" s="66">
        <f t="shared" si="13"/>
        <v>6393.6787499999991</v>
      </c>
      <c r="AK126" s="66">
        <f t="shared" si="13"/>
        <v>5114.9429999999993</v>
      </c>
      <c r="AL126" s="66">
        <f t="shared" si="13"/>
        <v>6393.6787499999991</v>
      </c>
      <c r="AM126" s="66">
        <f t="shared" si="13"/>
        <v>5114.9429999999993</v>
      </c>
      <c r="AN126" s="66">
        <f t="shared" si="13"/>
        <v>5882.1844499999997</v>
      </c>
      <c r="AO126" s="66"/>
      <c r="AP126" s="62">
        <v>0</v>
      </c>
      <c r="AQ126" s="68">
        <f>SUM(AR126:BC126)</f>
        <v>0</v>
      </c>
      <c r="AR126" s="66">
        <f t="shared" si="14"/>
        <v>0</v>
      </c>
      <c r="AS126" s="66">
        <f t="shared" si="14"/>
        <v>0</v>
      </c>
      <c r="AT126" s="66">
        <f t="shared" si="14"/>
        <v>0</v>
      </c>
      <c r="AU126" s="66">
        <f t="shared" si="14"/>
        <v>0</v>
      </c>
      <c r="AV126" s="66">
        <f t="shared" si="14"/>
        <v>0</v>
      </c>
      <c r="AW126" s="66">
        <f t="shared" si="14"/>
        <v>0</v>
      </c>
      <c r="AX126" s="66">
        <f t="shared" si="14"/>
        <v>0</v>
      </c>
      <c r="AY126" s="66">
        <f t="shared" si="14"/>
        <v>0</v>
      </c>
      <c r="AZ126" s="66">
        <f t="shared" si="14"/>
        <v>0</v>
      </c>
      <c r="BA126" s="66">
        <f t="shared" si="14"/>
        <v>0</v>
      </c>
      <c r="BB126" s="66">
        <f t="shared" si="14"/>
        <v>0</v>
      </c>
      <c r="BC126" s="66">
        <f t="shared" si="14"/>
        <v>0</v>
      </c>
      <c r="BD126" s="66"/>
      <c r="BE126" s="62">
        <v>0</v>
      </c>
      <c r="BF126" s="62">
        <v>0</v>
      </c>
      <c r="BG126" s="62">
        <v>0</v>
      </c>
      <c r="BH126" s="62">
        <f>BE126</f>
        <v>0</v>
      </c>
      <c r="BI126" s="62">
        <v>0</v>
      </c>
      <c r="BJ126" s="62">
        <v>0</v>
      </c>
      <c r="BK126" s="62">
        <v>0</v>
      </c>
      <c r="BL126" s="62">
        <v>0</v>
      </c>
      <c r="BM126" s="62">
        <v>0</v>
      </c>
      <c r="BN126" s="62">
        <v>0</v>
      </c>
      <c r="BO126" s="62">
        <v>0</v>
      </c>
      <c r="BP126" s="62">
        <v>0</v>
      </c>
      <c r="BQ126" s="62">
        <v>0</v>
      </c>
      <c r="BS126" s="57">
        <v>0.17</v>
      </c>
      <c r="BT126" s="68">
        <f>SUM(BU126:CF126)</f>
        <v>11288.9914995</v>
      </c>
      <c r="BU126" s="66">
        <f t="shared" si="15"/>
        <v>988.38254999999992</v>
      </c>
      <c r="BV126" s="66">
        <f t="shared" si="15"/>
        <v>860.93099999999993</v>
      </c>
      <c r="BW126" s="66">
        <f t="shared" si="15"/>
        <v>860.93099999999993</v>
      </c>
      <c r="BX126" s="66">
        <f t="shared" si="15"/>
        <v>860.93099999999993</v>
      </c>
      <c r="BY126" s="66">
        <f t="shared" si="15"/>
        <v>1076.1637499999999</v>
      </c>
      <c r="BZ126" s="66">
        <f t="shared" si="15"/>
        <v>860.93099999999993</v>
      </c>
      <c r="CA126" s="66">
        <f t="shared" si="15"/>
        <v>867.81844799999999</v>
      </c>
      <c r="CB126" s="66">
        <f t="shared" si="15"/>
        <v>1086.9253874999999</v>
      </c>
      <c r="CC126" s="66">
        <f t="shared" si="15"/>
        <v>869.54030999999998</v>
      </c>
      <c r="CD126" s="66">
        <f t="shared" si="15"/>
        <v>1086.9253874999999</v>
      </c>
      <c r="CE126" s="66">
        <f t="shared" si="15"/>
        <v>869.54030999999998</v>
      </c>
      <c r="CF126" s="66">
        <f t="shared" si="15"/>
        <v>999.97135650000007</v>
      </c>
      <c r="CH126" s="67">
        <f>SUM(CI126:CT126)</f>
        <v>8299.7654951225995</v>
      </c>
      <c r="CI126" s="66">
        <f t="shared" si="16"/>
        <v>643.98937147499987</v>
      </c>
      <c r="CJ126" s="66">
        <f t="shared" si="16"/>
        <v>560.94718949999992</v>
      </c>
      <c r="CK126" s="66">
        <f t="shared" si="16"/>
        <v>560.94718949999992</v>
      </c>
      <c r="CL126" s="66">
        <f t="shared" si="16"/>
        <v>560.94718949999992</v>
      </c>
      <c r="CM126" s="66">
        <f t="shared" si="16"/>
        <v>701.18398687499985</v>
      </c>
      <c r="CN126" s="66">
        <f t="shared" si="16"/>
        <v>560.94718949999992</v>
      </c>
      <c r="CO126" s="66">
        <f t="shared" si="16"/>
        <v>565.43476701599991</v>
      </c>
      <c r="CP126" s="66">
        <f t="shared" si="16"/>
        <v>708.19582674374988</v>
      </c>
      <c r="CQ126" s="66">
        <f t="shared" si="16"/>
        <v>566.55666139499988</v>
      </c>
      <c r="CR126" s="66">
        <f t="shared" si="16"/>
        <v>708.19582674374988</v>
      </c>
      <c r="CS126" s="66">
        <f t="shared" si="16"/>
        <v>566.55666139499988</v>
      </c>
      <c r="CT126" s="66">
        <f t="shared" si="16"/>
        <v>1595.8636354791015</v>
      </c>
      <c r="CV126" s="65">
        <f>IF(H126="TRP","0",IF(LEFT(H126,3)="ACA",IF(SUM(AB126,AP126)*0.01346&gt;$C$116,$C$116,SUM(AB126,AP126)*0.01346),IF(SUM(AB126,AP126)*0.01346&gt;$C$114,$C$114,SUM(AB126,AP126)*0.01346)))</f>
        <v>893.82250343099997</v>
      </c>
      <c r="CW126" s="64">
        <v>0</v>
      </c>
      <c r="CX126" s="64">
        <v>0</v>
      </c>
      <c r="CY126" s="64">
        <v>0</v>
      </c>
      <c r="CZ126" s="64">
        <v>0</v>
      </c>
      <c r="DA126" s="64">
        <v>0</v>
      </c>
      <c r="DB126" s="64">
        <v>0</v>
      </c>
      <c r="DC126" s="64">
        <v>0</v>
      </c>
      <c r="DD126" s="64">
        <v>0</v>
      </c>
      <c r="DE126" s="64">
        <v>0</v>
      </c>
      <c r="DF126" s="64">
        <v>0</v>
      </c>
      <c r="DG126" s="64">
        <v>0</v>
      </c>
      <c r="DH126" s="64">
        <f>CV126</f>
        <v>893.82250343099997</v>
      </c>
      <c r="DJ126" s="63">
        <f>SUM(DK126:DV126)</f>
        <v>2988.2624557499998</v>
      </c>
      <c r="DK126" s="62">
        <f t="shared" si="17"/>
        <v>261.63067499999994</v>
      </c>
      <c r="DL126" s="62">
        <f t="shared" si="17"/>
        <v>227.89349999999996</v>
      </c>
      <c r="DM126" s="62">
        <f t="shared" si="17"/>
        <v>227.89349999999996</v>
      </c>
      <c r="DN126" s="62">
        <f t="shared" si="17"/>
        <v>227.89349999999996</v>
      </c>
      <c r="DO126" s="62">
        <f t="shared" si="17"/>
        <v>284.86687499999994</v>
      </c>
      <c r="DP126" s="62">
        <f t="shared" si="17"/>
        <v>227.89349999999996</v>
      </c>
      <c r="DQ126" s="62">
        <f t="shared" si="17"/>
        <v>229.71664799999996</v>
      </c>
      <c r="DR126" s="62">
        <f t="shared" si="17"/>
        <v>287.71554374999994</v>
      </c>
      <c r="DS126" s="62">
        <f t="shared" si="17"/>
        <v>230.17243499999995</v>
      </c>
      <c r="DT126" s="62">
        <f t="shared" si="17"/>
        <v>287.71554374999994</v>
      </c>
      <c r="DU126" s="62">
        <f t="shared" si="17"/>
        <v>230.17243499999995</v>
      </c>
      <c r="DV126" s="62">
        <f t="shared" si="17"/>
        <v>264.69830024999999</v>
      </c>
      <c r="DX126" s="63">
        <f>SUM(DY126:EJ126)</f>
        <v>134.59930970686199</v>
      </c>
      <c r="DY126" s="62">
        <f t="shared" si="18"/>
        <v>11.628029999999999</v>
      </c>
      <c r="DZ126" s="62">
        <f t="shared" si="18"/>
        <v>10.128599999999999</v>
      </c>
      <c r="EA126" s="62">
        <f t="shared" si="18"/>
        <v>10.128599999999999</v>
      </c>
      <c r="EB126" s="62">
        <f t="shared" si="18"/>
        <v>10.128599999999999</v>
      </c>
      <c r="EC126" s="62">
        <f t="shared" si="18"/>
        <v>12.660749999999998</v>
      </c>
      <c r="ED126" s="62">
        <f t="shared" si="18"/>
        <v>10.128599999999999</v>
      </c>
      <c r="EE126" s="62">
        <f t="shared" si="18"/>
        <v>10.209628799999999</v>
      </c>
      <c r="EF126" s="62">
        <f t="shared" si="18"/>
        <v>12.787357499999999</v>
      </c>
      <c r="EG126" s="62">
        <f t="shared" si="18"/>
        <v>10.229885999999999</v>
      </c>
      <c r="EH126" s="62">
        <f t="shared" si="18"/>
        <v>12.787357499999999</v>
      </c>
      <c r="EI126" s="62">
        <f t="shared" si="18"/>
        <v>10.229885999999999</v>
      </c>
      <c r="EJ126" s="62">
        <f t="shared" si="18"/>
        <v>13.552013906861999</v>
      </c>
      <c r="EL126" s="63">
        <f>SUM(EM126:EX126)</f>
        <v>4283.081226234739</v>
      </c>
      <c r="EM126" s="62">
        <f t="shared" si="19"/>
        <v>370.73066647499996</v>
      </c>
      <c r="EN126" s="62">
        <f t="shared" si="19"/>
        <v>322.92508949999996</v>
      </c>
      <c r="EO126" s="62">
        <f t="shared" si="19"/>
        <v>322.92508949999996</v>
      </c>
      <c r="EP126" s="62">
        <f t="shared" si="19"/>
        <v>322.92508949999996</v>
      </c>
      <c r="EQ126" s="62">
        <f t="shared" si="19"/>
        <v>403.65636187499996</v>
      </c>
      <c r="ER126" s="62">
        <f t="shared" si="19"/>
        <v>322.92508949999996</v>
      </c>
      <c r="ES126" s="62">
        <f t="shared" si="19"/>
        <v>325.50849021599998</v>
      </c>
      <c r="ET126" s="62">
        <f t="shared" si="19"/>
        <v>407.6929254937499</v>
      </c>
      <c r="EU126" s="62">
        <f t="shared" si="19"/>
        <v>326.15434039499996</v>
      </c>
      <c r="EV126" s="62">
        <f t="shared" si="19"/>
        <v>407.6929254937499</v>
      </c>
      <c r="EW126" s="62">
        <f t="shared" si="19"/>
        <v>326.15434039499996</v>
      </c>
      <c r="EX126" s="62">
        <f t="shared" si="19"/>
        <v>423.7908178912395</v>
      </c>
    </row>
    <row r="127" spans="1:155" ht="12.75" customHeight="1" x14ac:dyDescent="0.2">
      <c r="N127" s="60"/>
      <c r="O127" s="60"/>
      <c r="P127" s="60"/>
      <c r="Q127" s="60"/>
      <c r="R127" s="60"/>
      <c r="S127" s="60"/>
      <c r="T127" s="60"/>
      <c r="U127" s="60"/>
      <c r="V127" s="60"/>
      <c r="W127" s="60"/>
      <c r="X127" s="60"/>
      <c r="Y127" s="60"/>
      <c r="Z127" s="60"/>
    </row>
    <row r="128" spans="1:155" ht="12.75" customHeight="1" x14ac:dyDescent="0.2">
      <c r="AB128" s="61"/>
      <c r="AC128" s="61"/>
      <c r="AD128" s="61"/>
      <c r="AE128" s="61"/>
      <c r="AF128" s="61"/>
      <c r="AG128" s="61"/>
      <c r="AH128" s="61"/>
      <c r="AI128" s="61"/>
      <c r="AJ128" s="61"/>
      <c r="AK128" s="61"/>
      <c r="AL128" s="61"/>
      <c r="AM128" s="61"/>
      <c r="AN128" s="61"/>
      <c r="AO128" s="61"/>
    </row>
    <row r="129" spans="9:29" ht="12.75" customHeight="1" x14ac:dyDescent="0.2">
      <c r="N129" s="60"/>
      <c r="O129" s="60"/>
      <c r="P129" s="60"/>
      <c r="Q129" s="60"/>
      <c r="R129" s="60"/>
      <c r="S129" s="60"/>
      <c r="T129" s="60"/>
      <c r="U129" s="60"/>
      <c r="V129" s="60"/>
      <c r="W129" s="60"/>
      <c r="X129" s="60"/>
      <c r="Y129" s="60"/>
      <c r="Z129" s="60"/>
      <c r="AC129" s="60"/>
    </row>
    <row r="130" spans="9:29" ht="12.75" customHeight="1" x14ac:dyDescent="0.2">
      <c r="AC130" s="60"/>
    </row>
    <row r="132" spans="9:29" ht="12.75" customHeight="1" x14ac:dyDescent="0.2">
      <c r="I132" s="59"/>
      <c r="J132" s="59"/>
      <c r="K132" s="59"/>
    </row>
  </sheetData>
  <conditionalFormatting sqref="I122:I126">
    <cfRule type="expression" dxfId="0" priority="1">
      <formula>IF($H122&lt;&gt;"TRP",TRUE,FALSE)</formula>
    </cfRule>
  </conditionalFormatting>
  <dataValidations count="3">
    <dataValidation type="list" allowBlank="1" showInputMessage="1" showErrorMessage="1" promptTitle="Instructions" prompt="Select Employee Type, Level, Step from drop down list._x000a__x000a_If TRP please enter the salary in Column I" sqref="H122:H126">
      <formula1>$C$1:$C$97</formula1>
    </dataValidation>
    <dataValidation type="list" allowBlank="1" showInputMessage="1" showErrorMessage="1" sqref="G122:G126">
      <formula1>$A$103:$A$110</formula1>
    </dataValidation>
    <dataValidation type="list" allowBlank="1" showInputMessage="1" showErrorMessage="1" sqref="BS122:BS126">
      <formula1>$A$112:$A$113</formula1>
    </dataValidation>
  </dataValidation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workbookViewId="0">
      <selection activeCell="C8" sqref="C8"/>
    </sheetView>
  </sheetViews>
  <sheetFormatPr defaultRowHeight="15" x14ac:dyDescent="0.25"/>
  <cols>
    <col min="1" max="1" width="7.85546875" style="116" customWidth="1"/>
    <col min="2" max="2" width="9.42578125" style="116" customWidth="1"/>
    <col min="3" max="3" width="12.85546875" style="116" customWidth="1"/>
    <col min="4" max="4" width="11.7109375" style="116" customWidth="1"/>
    <col min="5" max="5" width="14" style="116" customWidth="1"/>
    <col min="6" max="6" width="27.42578125" style="116" customWidth="1"/>
    <col min="7" max="7" width="11.28515625" customWidth="1"/>
    <col min="8" max="8" width="61" style="8" customWidth="1"/>
    <col min="9" max="9" width="21.5703125" customWidth="1"/>
    <col min="10" max="10" width="9.140625" customWidth="1"/>
    <col min="11" max="12" width="26.85546875" customWidth="1"/>
  </cols>
  <sheetData>
    <row r="2" spans="1:9" ht="15.75" x14ac:dyDescent="0.25">
      <c r="A2" s="191" t="s">
        <v>524</v>
      </c>
      <c r="B2" s="191"/>
      <c r="C2" s="191"/>
      <c r="D2" s="191"/>
      <c r="E2" s="191"/>
      <c r="F2" s="191"/>
      <c r="H2" s="141" t="s">
        <v>525</v>
      </c>
    </row>
    <row r="3" spans="1:9" x14ac:dyDescent="0.25">
      <c r="A3" s="91"/>
      <c r="B3" s="92"/>
      <c r="C3" s="89"/>
      <c r="D3" s="88"/>
      <c r="E3" s="89"/>
      <c r="F3" s="90"/>
    </row>
    <row r="4" spans="1:9" ht="25.5" x14ac:dyDescent="0.25">
      <c r="A4" s="93" t="s">
        <v>510</v>
      </c>
      <c r="B4" s="93" t="s">
        <v>509</v>
      </c>
      <c r="C4" s="94" t="s">
        <v>508</v>
      </c>
      <c r="D4" s="93" t="s">
        <v>507</v>
      </c>
      <c r="E4" s="94" t="s">
        <v>506</v>
      </c>
      <c r="F4" s="93" t="s">
        <v>505</v>
      </c>
      <c r="H4" s="142" t="s">
        <v>517</v>
      </c>
      <c r="I4" s="143" t="s">
        <v>518</v>
      </c>
    </row>
    <row r="5" spans="1:9" ht="25.5" x14ac:dyDescent="0.25">
      <c r="A5" s="95" t="s">
        <v>504</v>
      </c>
      <c r="B5" s="95" t="s">
        <v>478</v>
      </c>
      <c r="C5" s="96">
        <v>89728</v>
      </c>
      <c r="D5" s="97">
        <v>1.8</v>
      </c>
      <c r="E5" s="96">
        <f>'[5]UNSW Salary Calcs'!P14</f>
        <v>110013.22900946715</v>
      </c>
      <c r="F5" s="98" t="s">
        <v>503</v>
      </c>
      <c r="H5" s="138" t="s">
        <v>519</v>
      </c>
      <c r="I5" s="139">
        <v>51818</v>
      </c>
    </row>
    <row r="6" spans="1:9" ht="25.5" x14ac:dyDescent="0.25">
      <c r="A6" s="99" t="s">
        <v>502</v>
      </c>
      <c r="B6" s="95" t="s">
        <v>478</v>
      </c>
      <c r="C6" s="100">
        <v>89728</v>
      </c>
      <c r="D6" s="101">
        <v>1.8</v>
      </c>
      <c r="E6" s="100">
        <f>'[5]UNSW Salary Calcs'!P14</f>
        <v>110013.22900946715</v>
      </c>
      <c r="F6" s="102" t="s">
        <v>501</v>
      </c>
      <c r="H6" s="138" t="s">
        <v>520</v>
      </c>
      <c r="I6" s="139">
        <v>64705</v>
      </c>
    </row>
    <row r="7" spans="1:9" ht="32.25" customHeight="1" x14ac:dyDescent="0.25">
      <c r="A7" s="95" t="s">
        <v>500</v>
      </c>
      <c r="B7" s="95" t="s">
        <v>478</v>
      </c>
      <c r="C7" s="96">
        <v>112538</v>
      </c>
      <c r="D7" s="97">
        <v>2.6</v>
      </c>
      <c r="E7" s="96">
        <f>'[5]UNSW Salary Calcs'!P20</f>
        <v>136191.42385131208</v>
      </c>
      <c r="F7" s="192" t="s">
        <v>499</v>
      </c>
      <c r="H7" s="140" t="s">
        <v>521</v>
      </c>
      <c r="I7" s="139">
        <v>71149</v>
      </c>
    </row>
    <row r="8" spans="1:9" ht="60" x14ac:dyDescent="0.25">
      <c r="A8" s="95" t="s">
        <v>498</v>
      </c>
      <c r="B8" s="95" t="s">
        <v>478</v>
      </c>
      <c r="C8" s="96">
        <v>133830</v>
      </c>
      <c r="D8" s="97">
        <v>3.6</v>
      </c>
      <c r="E8" s="96">
        <f>'[5]UNSW Salary Calcs'!P26</f>
        <v>160736.55023621913</v>
      </c>
      <c r="F8" s="194"/>
      <c r="H8" s="140" t="s">
        <v>522</v>
      </c>
      <c r="I8" s="139">
        <v>84037</v>
      </c>
    </row>
    <row r="9" spans="1:9" ht="75" x14ac:dyDescent="0.25">
      <c r="A9" s="95" t="s">
        <v>497</v>
      </c>
      <c r="B9" s="95" t="s">
        <v>478</v>
      </c>
      <c r="C9" s="96">
        <v>112538</v>
      </c>
      <c r="D9" s="97">
        <v>2.6</v>
      </c>
      <c r="E9" s="96">
        <f>'[5]UNSW Salary Calcs'!P20</f>
        <v>136191.42385131208</v>
      </c>
      <c r="F9" s="192" t="s">
        <v>496</v>
      </c>
      <c r="H9" s="140" t="s">
        <v>523</v>
      </c>
      <c r="I9" s="139">
        <v>90481</v>
      </c>
    </row>
    <row r="10" spans="1:9" x14ac:dyDescent="0.25">
      <c r="A10" s="95" t="s">
        <v>495</v>
      </c>
      <c r="B10" s="95" t="s">
        <v>478</v>
      </c>
      <c r="C10" s="96">
        <v>133830</v>
      </c>
      <c r="D10" s="97">
        <v>3.6</v>
      </c>
      <c r="E10" s="96">
        <f>'[5]UNSW Salary Calcs'!P26</f>
        <v>160736.55023621913</v>
      </c>
      <c r="F10" s="194"/>
    </row>
    <row r="11" spans="1:9" x14ac:dyDescent="0.25">
      <c r="A11" s="95" t="s">
        <v>494</v>
      </c>
      <c r="B11" s="95" t="s">
        <v>478</v>
      </c>
      <c r="C11" s="96">
        <v>112538</v>
      </c>
      <c r="D11" s="97">
        <v>2.6</v>
      </c>
      <c r="E11" s="96">
        <f>'[5]UNSW Salary Calcs'!P20</f>
        <v>136191.42385131208</v>
      </c>
      <c r="F11" s="192" t="s">
        <v>493</v>
      </c>
      <c r="H11" s="144" t="s">
        <v>531</v>
      </c>
    </row>
    <row r="12" spans="1:9" ht="18" customHeight="1" x14ac:dyDescent="0.25">
      <c r="A12" s="95" t="s">
        <v>492</v>
      </c>
      <c r="B12" s="95" t="s">
        <v>478</v>
      </c>
      <c r="C12" s="96">
        <v>133830</v>
      </c>
      <c r="D12" s="97">
        <v>3.6</v>
      </c>
      <c r="E12" s="96">
        <f>'[5]UNSW Salary Calcs'!P26</f>
        <v>160736.55023621913</v>
      </c>
      <c r="F12" s="194"/>
    </row>
    <row r="13" spans="1:9" ht="15.75" customHeight="1" x14ac:dyDescent="0.25">
      <c r="A13" s="95" t="s">
        <v>491</v>
      </c>
      <c r="B13" s="95" t="s">
        <v>478</v>
      </c>
      <c r="C13" s="96">
        <v>155120</v>
      </c>
      <c r="D13" s="97">
        <v>4.4000000000000004</v>
      </c>
      <c r="E13" s="96">
        <f>'[5]UNSW Salary Calcs'!P30</f>
        <v>183893.63060095895</v>
      </c>
      <c r="F13" s="192" t="s">
        <v>490</v>
      </c>
      <c r="H13" s="145" t="s">
        <v>529</v>
      </c>
      <c r="I13" s="146" t="s">
        <v>518</v>
      </c>
    </row>
    <row r="14" spans="1:9" x14ac:dyDescent="0.25">
      <c r="A14" s="95" t="s">
        <v>489</v>
      </c>
      <c r="B14" s="95" t="s">
        <v>478</v>
      </c>
      <c r="C14" s="96">
        <v>179454</v>
      </c>
      <c r="D14" s="97">
        <v>5.0999999999999996</v>
      </c>
      <c r="E14" s="96">
        <f>'[5]UNSW Salary Calcs'!P31</f>
        <v>213870.68984917807</v>
      </c>
      <c r="F14" s="194"/>
      <c r="H14" s="147" t="s">
        <v>532</v>
      </c>
      <c r="I14" s="148">
        <v>91740</v>
      </c>
    </row>
    <row r="15" spans="1:9" x14ac:dyDescent="0.25">
      <c r="A15" s="95" t="s">
        <v>488</v>
      </c>
      <c r="B15" s="95" t="s">
        <v>478</v>
      </c>
      <c r="C15" s="103">
        <v>381672</v>
      </c>
      <c r="D15" s="97">
        <v>5.0999999999999996</v>
      </c>
      <c r="E15" s="96">
        <f>'[5]UNSW Salary Calcs'!P31</f>
        <v>213870.68984917807</v>
      </c>
      <c r="F15" s="98" t="s">
        <v>487</v>
      </c>
      <c r="H15" s="149" t="s">
        <v>533</v>
      </c>
      <c r="I15" s="146"/>
    </row>
    <row r="16" spans="1:9" ht="30" x14ac:dyDescent="0.25">
      <c r="A16" s="104" t="s">
        <v>486</v>
      </c>
      <c r="B16" s="95" t="s">
        <v>478</v>
      </c>
      <c r="C16" s="96">
        <v>138830</v>
      </c>
      <c r="D16" s="97">
        <v>3.6</v>
      </c>
      <c r="E16" s="96">
        <f>'[5]UNSW Salary Calcs'!P26</f>
        <v>160736.55023621913</v>
      </c>
      <c r="F16" s="192" t="s">
        <v>485</v>
      </c>
      <c r="H16" s="150" t="s">
        <v>536</v>
      </c>
      <c r="I16" s="148">
        <v>89728</v>
      </c>
    </row>
    <row r="17" spans="1:9" ht="45" x14ac:dyDescent="0.25">
      <c r="A17" s="104" t="s">
        <v>484</v>
      </c>
      <c r="B17" s="95" t="s">
        <v>478</v>
      </c>
      <c r="C17" s="96">
        <v>168830</v>
      </c>
      <c r="D17" s="97">
        <v>4.4000000000000004</v>
      </c>
      <c r="E17" s="96">
        <f>'[5]UNSW Salary Calcs'!P30</f>
        <v>183893.63060095895</v>
      </c>
      <c r="F17" s="194"/>
      <c r="H17" s="151" t="s">
        <v>537</v>
      </c>
      <c r="I17" s="148"/>
    </row>
    <row r="18" spans="1:9" x14ac:dyDescent="0.25">
      <c r="A18" s="104" t="s">
        <v>483</v>
      </c>
      <c r="B18" s="95" t="s">
        <v>478</v>
      </c>
      <c r="C18" s="96">
        <v>197286</v>
      </c>
      <c r="D18" s="97">
        <v>5.0999999999999996</v>
      </c>
      <c r="E18" s="96">
        <f>'[5]UNSW Salary Calcs'!P31</f>
        <v>213870.68984917807</v>
      </c>
      <c r="F18" s="194"/>
      <c r="H18" s="152" t="s">
        <v>526</v>
      </c>
      <c r="I18" s="148">
        <v>112538</v>
      </c>
    </row>
    <row r="19" spans="1:9" x14ac:dyDescent="0.25">
      <c r="A19" s="95" t="s">
        <v>482</v>
      </c>
      <c r="B19" s="95" t="s">
        <v>478</v>
      </c>
      <c r="C19" s="103">
        <v>101736</v>
      </c>
      <c r="D19" s="97" t="s">
        <v>481</v>
      </c>
      <c r="E19" s="96">
        <f>AVERAGE('[5]UNSW Salary Calcs'!P7:P14)</f>
        <v>96866.69514141258</v>
      </c>
      <c r="F19" s="98" t="s">
        <v>480</v>
      </c>
      <c r="H19" s="152" t="s">
        <v>527</v>
      </c>
      <c r="I19" s="148">
        <v>133830</v>
      </c>
    </row>
    <row r="20" spans="1:9" ht="25.5" x14ac:dyDescent="0.25">
      <c r="A20" s="105" t="s">
        <v>479</v>
      </c>
      <c r="B20" s="95" t="s">
        <v>478</v>
      </c>
      <c r="C20" s="103">
        <v>91740</v>
      </c>
      <c r="D20" s="106" t="s">
        <v>477</v>
      </c>
      <c r="E20" s="103">
        <f>AVERAGE('[5]UNSW Salary Calcs'!P12:P20)</f>
        <v>119383.11463974923</v>
      </c>
      <c r="F20" s="107" t="s">
        <v>476</v>
      </c>
      <c r="H20" s="147" t="s">
        <v>534</v>
      </c>
      <c r="I20" s="148"/>
    </row>
    <row r="21" spans="1:9" x14ac:dyDescent="0.25">
      <c r="A21" s="108" t="s">
        <v>475</v>
      </c>
      <c r="B21" s="109" t="s">
        <v>452</v>
      </c>
      <c r="C21" s="110">
        <v>51818</v>
      </c>
      <c r="D21" s="111" t="s">
        <v>474</v>
      </c>
      <c r="E21" s="112">
        <f>AVERAGE('[5]UNSW Salary Calcs'!AH19:AH21)</f>
        <v>81841.030337633973</v>
      </c>
      <c r="F21" s="195" t="s">
        <v>473</v>
      </c>
      <c r="H21" s="152" t="s">
        <v>526</v>
      </c>
      <c r="I21" s="148">
        <v>155120</v>
      </c>
    </row>
    <row r="22" spans="1:9" x14ac:dyDescent="0.25">
      <c r="A22" s="108" t="s">
        <v>472</v>
      </c>
      <c r="B22" s="109" t="s">
        <v>452</v>
      </c>
      <c r="C22" s="110">
        <v>64705</v>
      </c>
      <c r="D22" s="113" t="s">
        <v>471</v>
      </c>
      <c r="E22" s="114">
        <f>AVERAGE('[5]UNSW Salary Calcs'!AH22:AH26)</f>
        <v>92614.485382741637</v>
      </c>
      <c r="F22" s="196"/>
      <c r="H22" s="152" t="s">
        <v>527</v>
      </c>
      <c r="I22" s="148">
        <v>179454</v>
      </c>
    </row>
    <row r="23" spans="1:9" x14ac:dyDescent="0.25">
      <c r="A23" s="108" t="s">
        <v>470</v>
      </c>
      <c r="B23" s="109" t="s">
        <v>452</v>
      </c>
      <c r="C23" s="110">
        <v>71149</v>
      </c>
      <c r="D23" s="109" t="s">
        <v>538</v>
      </c>
      <c r="E23" s="110">
        <f>'[5]UNSW Salary Calcs'!P12</f>
        <v>102854.43488780386</v>
      </c>
      <c r="F23" s="196"/>
      <c r="H23" s="153" t="s">
        <v>530</v>
      </c>
      <c r="I23" s="148">
        <v>381672</v>
      </c>
    </row>
    <row r="24" spans="1:9" x14ac:dyDescent="0.25">
      <c r="A24" s="115" t="s">
        <v>469</v>
      </c>
      <c r="B24" s="109" t="s">
        <v>452</v>
      </c>
      <c r="C24" s="110">
        <v>84037</v>
      </c>
      <c r="D24" s="109" t="s">
        <v>539</v>
      </c>
      <c r="E24" s="110">
        <f>AVERAGE('[5]UNSW Salary Calcs'!P15:P20)</f>
        <v>125857.43225478109</v>
      </c>
      <c r="F24" s="196"/>
      <c r="H24" s="153" t="s">
        <v>535</v>
      </c>
      <c r="I24" s="148"/>
    </row>
    <row r="25" spans="1:9" x14ac:dyDescent="0.25">
      <c r="A25" s="115" t="s">
        <v>468</v>
      </c>
      <c r="B25" s="109" t="s">
        <v>452</v>
      </c>
      <c r="C25" s="110">
        <v>90481</v>
      </c>
      <c r="D25" s="109" t="s">
        <v>540</v>
      </c>
      <c r="E25" s="110">
        <f>AVERAGE('[5]UNSW Salary Calcs'!P15:P20)</f>
        <v>125857.43225478109</v>
      </c>
      <c r="F25" s="196"/>
      <c r="H25" s="154" t="s">
        <v>526</v>
      </c>
      <c r="I25" s="148">
        <v>138830</v>
      </c>
    </row>
    <row r="26" spans="1:9" x14ac:dyDescent="0.25">
      <c r="A26" s="95" t="s">
        <v>467</v>
      </c>
      <c r="B26" s="97" t="s">
        <v>452</v>
      </c>
      <c r="C26" s="96">
        <v>99431</v>
      </c>
      <c r="D26" s="97" t="s">
        <v>463</v>
      </c>
      <c r="E26" s="96">
        <f>AVERAGE('[5]UNSW Salary Calcs'!P21:P23)</f>
        <v>144385.1603300822</v>
      </c>
      <c r="F26" s="192" t="s">
        <v>466</v>
      </c>
      <c r="H26" s="152" t="s">
        <v>527</v>
      </c>
      <c r="I26" s="148">
        <v>168060</v>
      </c>
    </row>
    <row r="27" spans="1:9" x14ac:dyDescent="0.25">
      <c r="A27" s="95" t="s">
        <v>465</v>
      </c>
      <c r="B27" s="97" t="s">
        <v>452</v>
      </c>
      <c r="C27" s="96">
        <v>109980</v>
      </c>
      <c r="D27" s="97" t="s">
        <v>460</v>
      </c>
      <c r="E27" s="96">
        <f>AVERAGE('[5]UNSW Salary Calcs'!P24:P26)</f>
        <v>156647.63837963922</v>
      </c>
      <c r="F27" s="193"/>
      <c r="H27" s="152" t="s">
        <v>528</v>
      </c>
      <c r="I27" s="148">
        <v>197286</v>
      </c>
    </row>
    <row r="28" spans="1:9" x14ac:dyDescent="0.25">
      <c r="A28" s="97" t="s">
        <v>464</v>
      </c>
      <c r="B28" s="97" t="s">
        <v>452</v>
      </c>
      <c r="C28" s="96">
        <v>118157</v>
      </c>
      <c r="D28" s="97" t="s">
        <v>463</v>
      </c>
      <c r="E28" s="96">
        <f>AVERAGE('[5]UNSW Salary Calcs'!P21:P23)</f>
        <v>144385.1603300822</v>
      </c>
      <c r="F28" s="192" t="s">
        <v>462</v>
      </c>
    </row>
    <row r="29" spans="1:9" x14ac:dyDescent="0.25">
      <c r="A29" s="97" t="s">
        <v>461</v>
      </c>
      <c r="B29" s="97" t="s">
        <v>452</v>
      </c>
      <c r="C29" s="96">
        <v>130553</v>
      </c>
      <c r="D29" s="97" t="s">
        <v>460</v>
      </c>
      <c r="E29" s="96">
        <f>AVERAGE('[5]UNSW Salary Calcs'!P24:P26)</f>
        <v>156647.63837963922</v>
      </c>
      <c r="F29" s="193"/>
    </row>
    <row r="30" spans="1:9" x14ac:dyDescent="0.25">
      <c r="A30" s="97" t="s">
        <v>459</v>
      </c>
      <c r="B30" s="97" t="s">
        <v>452</v>
      </c>
      <c r="C30" s="96">
        <v>142949</v>
      </c>
      <c r="D30" s="97" t="s">
        <v>458</v>
      </c>
      <c r="E30" s="96">
        <f>AVERAGE('[5]UNSW Salary Calcs'!P27:P30)</f>
        <v>175719.79889779451</v>
      </c>
      <c r="F30" s="193"/>
    </row>
    <row r="31" spans="1:9" x14ac:dyDescent="0.25">
      <c r="A31" s="97" t="s">
        <v>457</v>
      </c>
      <c r="B31" s="97" t="s">
        <v>452</v>
      </c>
      <c r="C31" s="96">
        <v>161675</v>
      </c>
      <c r="D31" s="97">
        <v>5.0999999999999996</v>
      </c>
      <c r="E31" s="96">
        <f>'[5]UNSW Salary Calcs'!P31</f>
        <v>213870.68984917807</v>
      </c>
      <c r="F31" s="193"/>
    </row>
    <row r="32" spans="1:9" x14ac:dyDescent="0.25">
      <c r="A32" s="95" t="s">
        <v>456</v>
      </c>
      <c r="B32" s="97" t="s">
        <v>452</v>
      </c>
      <c r="C32" s="96">
        <v>126861</v>
      </c>
      <c r="D32" s="97">
        <v>4.4000000000000004</v>
      </c>
      <c r="E32" s="96">
        <f>'[5]UNSW Salary Calcs'!P30</f>
        <v>183893.63060095895</v>
      </c>
      <c r="F32" s="192" t="s">
        <v>455</v>
      </c>
    </row>
    <row r="33" spans="1:6" x14ac:dyDescent="0.25">
      <c r="A33" s="95" t="s">
        <v>454</v>
      </c>
      <c r="B33" s="97" t="s">
        <v>452</v>
      </c>
      <c r="C33" s="96">
        <v>152180</v>
      </c>
      <c r="D33" s="97">
        <v>5.0999999999999996</v>
      </c>
      <c r="E33" s="96">
        <f>'[5]UNSW Salary Calcs'!P31</f>
        <v>213870.68984917807</v>
      </c>
      <c r="F33" s="193"/>
    </row>
    <row r="34" spans="1:6" x14ac:dyDescent="0.25">
      <c r="A34" s="95" t="s">
        <v>453</v>
      </c>
      <c r="B34" s="97" t="s">
        <v>452</v>
      </c>
      <c r="C34" s="96">
        <v>69891</v>
      </c>
      <c r="D34" s="97">
        <v>1.6</v>
      </c>
      <c r="E34" s="96">
        <f>'[5]UNSW Salary Calcs'!P12</f>
        <v>102854.43488780386</v>
      </c>
      <c r="F34" s="98" t="s">
        <v>451</v>
      </c>
    </row>
  </sheetData>
  <mergeCells count="10">
    <mergeCell ref="A2:F2"/>
    <mergeCell ref="F26:F27"/>
    <mergeCell ref="F28:F31"/>
    <mergeCell ref="F32:F33"/>
    <mergeCell ref="F7:F8"/>
    <mergeCell ref="F9:F10"/>
    <mergeCell ref="F11:F12"/>
    <mergeCell ref="F13:F14"/>
    <mergeCell ref="F16:F18"/>
    <mergeCell ref="F21:F25"/>
  </mergeCells>
  <hyperlinks>
    <hyperlink ref="A28" r:id="rId1" display="QEII@"/>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Budget Instructions </vt:lpstr>
      <vt:lpstr>Budget and Mgmt Plan </vt:lpstr>
      <vt:lpstr>Budget for Submission </vt:lpstr>
      <vt:lpstr>Costings </vt:lpstr>
      <vt:lpstr>Flight and Accm. Costs </vt:lpstr>
      <vt:lpstr>Salary Instructions </vt:lpstr>
      <vt:lpstr>Salary Calculator</vt:lpstr>
      <vt:lpstr>Salary Comparison</vt:lpstr>
      <vt:lpstr>acct_end</vt:lpstr>
      <vt:lpstr>acct_start</vt:lpstr>
    </vt:vector>
  </TitlesOfParts>
  <Company>University of New South Wales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Chrissimos</dc:creator>
  <cp:lastModifiedBy>Kristina Chrissimos</cp:lastModifiedBy>
  <dcterms:created xsi:type="dcterms:W3CDTF">2013-11-20T21:34:26Z</dcterms:created>
  <dcterms:modified xsi:type="dcterms:W3CDTF">2014-02-26T22:39:57Z</dcterms:modified>
</cp:coreProperties>
</file>